
<file path=[Content_Types].xml><?xml version="1.0" encoding="utf-8"?>
<Types xmlns="http://schemas.openxmlformats.org/package/2006/content-types">
  <Default Extension="xml" ContentType="application/xml"/>
  <Default Extension="rels" ContentType="application/vnd.openxmlformats-package.relationships+xml"/>
  <Default Extension="jpe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4" Type="http://schemas.openxmlformats.org/officeDocument/2006/relationships/extended-properties" Target="docProps/app.xml"/><Relationship Id="rId1" Type="http://schemas.openxmlformats.org/officeDocument/2006/relationships/officeDocument" Target="xl/workbook.xml"/><Relationship Id="rId2" Type="http://schemas.openxmlformats.org/package/2006/relationships/metadata/thumbnail" Target="docProps/thumbnail.jpeg"/></Relationships>
</file>

<file path=xl/workbook.xml><?xml version="1.0" encoding="utf-8"?>
<workbook xmlns="http://schemas.openxmlformats.org/spreadsheetml/2006/main" xmlns:r="http://schemas.openxmlformats.org/officeDocument/2006/relationships">
  <fileVersion appName="xl" lastEdited="5" lowestEdited="6" rupBuild="28125"/>
  <workbookPr autoCompressPictures="0"/>
  <bookViews>
    <workbookView xWindow="0" yWindow="0" windowWidth="25600" windowHeight="16060" tabRatio="500"/>
  </bookViews>
  <sheets>
    <sheet name="Exhibits" sheetId="2" r:id="rId1"/>
    <sheet name="ProseBackup" sheetId="1" r:id="rId2"/>
    <sheet name="Table1" sheetId="3" r:id="rId3"/>
  </sheets>
  <definedNames>
    <definedName name="_xlnm._FilterDatabase" localSheetId="1" hidden="1">ProseBackup!$A$4:$I$106</definedName>
  </definedNames>
  <calcPr calcId="140001" concurrentCalc="0"/>
  <extLst>
    <ext xmlns:mx="http://schemas.microsoft.com/office/mac/excel/2008/main" uri="{7523E5D3-25F3-A5E0-1632-64F254C22452}">
      <mx:ArchID Flags="2"/>
    </ext>
    <ext xmlns:x14="http://schemas.microsoft.com/office/spreadsheetml/2009/9/main" uri="{79F54976-1DA5-4618-B147-4CDE4B953A38}">
      <x14:workbookPr defaultImageDpi="32767"/>
    </ext>
  </extLst>
</workbook>
</file>

<file path=xl/calcChain.xml><?xml version="1.0" encoding="utf-8"?>
<calcChain xmlns="http://schemas.openxmlformats.org/spreadsheetml/2006/main">
  <c r="C6" i="3" l="1"/>
  <c r="C33" i="3"/>
  <c r="C34" i="3"/>
  <c r="D34" i="3"/>
  <c r="C11" i="3"/>
  <c r="G106" i="1"/>
  <c r="G105" i="1"/>
  <c r="G104" i="1"/>
  <c r="G103" i="1"/>
  <c r="G102" i="1"/>
  <c r="G98" i="1"/>
  <c r="G97" i="1"/>
  <c r="G95" i="1"/>
  <c r="G91" i="1"/>
  <c r="G89" i="1"/>
  <c r="G88" i="1"/>
  <c r="G87" i="1"/>
  <c r="G116" i="1"/>
  <c r="G115" i="1"/>
  <c r="G113" i="1"/>
  <c r="G108" i="1"/>
  <c r="G111" i="1"/>
  <c r="G109" i="1"/>
  <c r="G110" i="1"/>
  <c r="G112" i="1"/>
  <c r="G61" i="1"/>
  <c r="G28" i="1"/>
  <c r="G73" i="1"/>
  <c r="G74" i="1"/>
  <c r="G71" i="1"/>
  <c r="G70" i="1"/>
  <c r="G63" i="1"/>
  <c r="I15" i="1"/>
</calcChain>
</file>

<file path=xl/sharedStrings.xml><?xml version="1.0" encoding="utf-8"?>
<sst xmlns="http://schemas.openxmlformats.org/spreadsheetml/2006/main" count="667" uniqueCount="417">
  <si>
    <t>Category</t>
  </si>
  <si>
    <t>Sequence</t>
  </si>
  <si>
    <t>Numword</t>
  </si>
  <si>
    <t>Number</t>
  </si>
  <si>
    <t>Other</t>
  </si>
  <si>
    <t xml:space="preserve">the federal minimum wage was hiked </t>
  </si>
  <si>
    <t>three</t>
  </si>
  <si>
    <t xml:space="preserve"> times in and around this recession.</t>
  </si>
  <si>
    <t>a new home buyers’ $</t>
  </si>
  <si>
    <t>8000</t>
  </si>
  <si>
    <t xml:space="preserve"> tax credit was made available, but phased out as annual family income varied from $80000 to $120000.</t>
  </si>
  <si>
    <t>a new home buyers’ $8000 tax credit was made available, but phased out as annual family income varied from $</t>
  </si>
  <si>
    <t>80000</t>
  </si>
  <si>
    <t xml:space="preserve"> to $120000.</t>
  </si>
  <si>
    <t>a new home buyers’ $8000 tax credit was made available, but phased out as annual family income varied from $80000 to $</t>
  </si>
  <si>
    <t>120000.</t>
  </si>
  <si>
    <t>before the recession, housing collapse, and expansion of means-tested programs, the combination of these benefits was only about $</t>
  </si>
  <si>
    <t xml:space="preserve">the model and data agree that investment expenditure would fall </t>
  </si>
  <si>
    <t xml:space="preserve"> quarters sooner than predicted by the model.</t>
  </si>
  <si>
    <t>five</t>
  </si>
  <si>
    <t>5</t>
  </si>
  <si>
    <t xml:space="preserve">the initial change in log consumption is not sensitive to the labor supply elasticity, but (due to the aforementioned conflicting income and substitution effects) does range from </t>
  </si>
  <si>
    <t xml:space="preserve">the initial change in log consumption is not sensitive to the labor supply elasticity, but (due to the aforementioned conflicting income and substitution effects) does range from 20 to </t>
  </si>
  <si>
    <t xml:space="preserve">to see this, consider numerical simulation of equilibrium time series using the benchmark parameter values shown in table 1 and a replacement rate that linearly transitions from </t>
  </si>
  <si>
    <t>25</t>
  </si>
  <si>
    <t xml:space="preserve"> percent to 37 percent over two years (the end of 2007, correspond to the model’s time t = 0, through the end of 2009) and then remains at that level forever.</t>
  </si>
  <si>
    <t xml:space="preserve">to see this, consider numerical simulation of equilibrium time series using the benchmark parameter values shown in table 1 and a replacement rate that linearly transitions from 25 percent to </t>
  </si>
  <si>
    <t>37</t>
  </si>
  <si>
    <t xml:space="preserve"> percent over two years (the end of 2007, correspond to the model’s time t = 0, through the end of 2009) and then remains at that level forever.</t>
  </si>
  <si>
    <t xml:space="preserve">by the end of the second year, labor has fallen about </t>
  </si>
  <si>
    <t xml:space="preserve"> percent and consumption (figure 6c) has fallen less than five percent.</t>
  </si>
  <si>
    <t xml:space="preserve">by the end of the second year, labor has fallen about 10 percent and consumption (figure 6c) has fallen less than </t>
  </si>
  <si>
    <t xml:space="preserve"> percent.</t>
  </si>
  <si>
    <t xml:space="preserve">the marginal and average products of labor have risen </t>
  </si>
  <si>
    <t xml:space="preserve"> percent (figure 6d).</t>
  </si>
  <si>
    <t>figure 8’s “measured series” displays my calculation of an expected replacement rate t = ptbt/wt by dividing the combined subsidies by an estimate of the aggregate foregone full-time earnings of all non-working prime aged persons, which is itself the product of their numbers and a $</t>
  </si>
  <si>
    <t>3885</t>
  </si>
  <si>
    <t xml:space="preserve"> per month estimate of the median employer cost of prime-aged persons who did work full-time.</t>
  </si>
  <si>
    <t>12</t>
  </si>
  <si>
    <t xml:space="preserve">all of this is taken on top of a baseline labor-income tax rate of </t>
  </si>
  <si>
    <t xml:space="preserve"> percent to reflect longstanding income and payroll tax rules that were not significantly changing during this period.</t>
  </si>
  <si>
    <t xml:space="preserve">the partial recovery scenario mimics the “theoretical” series intended to closely approximate the replacement rate measures in figure 8, continuing the same downward trend from the beginning of 2011 to the end of 2013, at which time it remains constant at </t>
  </si>
  <si>
    <t>33</t>
  </si>
  <si>
    <t>% (two thirds of the way between the permanent scenario’s long run value of 37% and fully recovery scenario’s long run value of 25%).</t>
  </si>
  <si>
    <t xml:space="preserve">the partial recovery scenario mimics the “theoretical” series intended to closely approximate the replacement rate measures in figure 8, continuing the same downward trend from the beginning of 2011 to the end of 2013, at which time it remains constant at 33% (two thirds of the way between the permanent scenario’s long run value of </t>
  </si>
  <si>
    <t>% and fully recovery scenario’s long run value of 25%).</t>
  </si>
  <si>
    <t xml:space="preserve">the partial recovery scenario mimics the “theoretical” series intended to closely approximate the replacement rate measures in figure 8, continuing the same downward trend from the beginning of 2011 to the end of 2013, at which time it remains constant at 33% (two thirds of the way between the permanent scenario’s long run value of 37% and fully recovery scenario’s long run value of </t>
  </si>
  <si>
    <t>%).</t>
  </si>
  <si>
    <t xml:space="preserve">quantity variables are therefore measured on a per capita basis and then detrended by </t>
  </si>
  <si>
    <t>0.75</t>
  </si>
  <si>
    <t xml:space="preserve">however, the fact that all three model labor paths ultimately decline about </t>
  </si>
  <si>
    <t xml:space="preserve"> percent over those two years is a combination of figure 8’s finding that replacement rates rose about 12 percentage points, the benchmark assumption that the frisch wage elasticity of labor supply is 0.75, and the benchmark assumption that labor’s share is 0.7.</t>
  </si>
  <si>
    <t xml:space="preserve">however, the fact that all three model labor paths ultimately decline about ten percent over those two years is a combination of figure 8’s finding that replacement rates rose about </t>
  </si>
  <si>
    <t xml:space="preserve"> percentage points, the benchmark assumption that the frisch wage elasticity of labor supply is 0.75, and the benchmark assumption that labor’s share is 0.7.</t>
  </si>
  <si>
    <t xml:space="preserve">however, the fact that all three model labor paths ultimately decline about ten percent over those two years is a combination of figure 8’s finding that replacement rates rose about 12 percentage points, the benchmark assumption that the frisch wage elasticity of labor supply is </t>
  </si>
  <si>
    <t>, and the benchmark assumption that labor’s share is 0.7.</t>
  </si>
  <si>
    <t xml:space="preserve">however, the fact that all three model labor paths ultimately decline about ten percent over those two years is a combination of figure 8’s finding that replacement rates rose about 12 percentage points, the benchmark assumption that the frisch wage elasticity of labor supply is 0.75, and the benchmark assumption that labor’s share is </t>
  </si>
  <si>
    <t>0.7</t>
  </si>
  <si>
    <t>.</t>
  </si>
  <si>
    <t xml:space="preserve">for the moment, consider only the scenario represented by the red series in each figure 6a-6f, which assumes that the replacement rate follows the pattern shown in figure 5 with  = </t>
  </si>
  <si>
    <t>%,  = 37%, and t = 2.  in words, the replacement rate stops rising in early 2010, but never falls.</t>
  </si>
  <si>
    <t xml:space="preserve">for the moment, consider only the scenario represented by the red series in each figure 6a-6f, which assumes that the replacement rate follows the pattern shown in figure 5 with  = 25%,  = </t>
  </si>
  <si>
    <t>%, and t = 2.  in words, the replacement rate stops rising in early 2010, but never falls.</t>
  </si>
  <si>
    <t xml:space="preserve">for the moment, consider only the scenario represented by the red series in each figure 6a-6f, which assumes that the replacement rate follows the pattern shown in figure 5 with  = 25%,  = 37%, and t = </t>
  </si>
  <si>
    <t>2.</t>
  </si>
  <si>
    <t xml:space="preserve">  in words, the replacement rate stops rising in early 2010, but never falls.</t>
  </si>
  <si>
    <t xml:space="preserve">whether measured to include residential investment (circles in figure 6e) or not (triangles in figure 6e), actual investment is somewhat lower than model investment, although both model and actual fall sharply and hit bottom between </t>
  </si>
  <si>
    <t>75</t>
  </si>
  <si>
    <t xml:space="preserve"> and 85 percent of their pre-recession values through about two years.</t>
  </si>
  <si>
    <t xml:space="preserve">whether measured to include residential investment (circles in figure 6e) or not (triangles in figure 6e), actual investment is somewhat lower than model investment, although both model and actual fall sharply and hit bottom between 75 and </t>
  </si>
  <si>
    <t>85</t>
  </si>
  <si>
    <t xml:space="preserve"> percent of their pre-recession values through about two years.</t>
  </si>
  <si>
    <t xml:space="preserve">that possibility is embodied in my model’s frisch labor supply elasticity , which was assumed to be </t>
  </si>
  <si>
    <t xml:space="preserve"> for the purposes of figure 6b-e.</t>
  </si>
  <si>
    <t>% (as it is for  = 0.75 and  = 1.35), then the long run log labor impact would be about triple the initial log consumption impact.</t>
  </si>
  <si>
    <t xml:space="preserve"> and  = 1.35), then the long run log labor impact would be about triple the initial log consumption impact.</t>
  </si>
  <si>
    <t>1.35</t>
  </si>
  <si>
    <t>), then the long run log labor impact would be about triple the initial log consumption impact.</t>
  </si>
  <si>
    <t xml:space="preserve">“full recovery” implies relatively little consumption decline (about </t>
  </si>
  <si>
    <t xml:space="preserve"> percent) through two years because the present value of the labor decline is relatively low.</t>
  </si>
  <si>
    <t xml:space="preserve">by the second year of the recession, both scenarios have real consumption’s cumulative decline of </t>
  </si>
  <si>
    <t>four</t>
  </si>
  <si>
    <t xml:space="preserve"> or five percent, and have real consumption continuing to fall beyond year two.</t>
  </si>
  <si>
    <t xml:space="preserve">by the second year of the recession, both scenarios have real consumption’s cumulative decline of four or </t>
  </si>
  <si>
    <t xml:space="preserve"> percent, and have real consumption continuing to fall beyond year two.</t>
  </si>
  <si>
    <t xml:space="preserve">take the </t>
  </si>
  <si>
    <t>2.1</t>
  </si>
  <si>
    <t xml:space="preserve"> percent that consumption dropped below trend during the first year of the recession (2007-q4 through 2008-q4).</t>
  </si>
  <si>
    <t xml:space="preserve">with an intertemporal consumption elasticity of </t>
  </si>
  <si>
    <t>, figure 9 says, without relying on any data beyond 2008-q4, that the average labor impact of the recession was 6.2 percent.</t>
  </si>
  <si>
    <t xml:space="preserve">with an intertemporal consumption elasticity of 1.35, figure 9 says, without relying on any data beyond 2008-q4, that the average labor impact of the recession was </t>
  </si>
  <si>
    <t>6.2</t>
  </si>
  <si>
    <t xml:space="preserve">all three scenarios over-predict actual labor productivity in quarters four and five by about </t>
  </si>
  <si>
    <t>half</t>
  </si>
  <si>
    <t xml:space="preserve"> a percent.</t>
  </si>
  <si>
    <t xml:space="preserve">as shown in figure 6e, all three scenarios predict that real investment would drop sharply, to </t>
  </si>
  <si>
    <t>78</t>
  </si>
  <si>
    <t>-85 percent of the pre-recession value by the end of the recession’s second year.</t>
  </si>
  <si>
    <t>as shown in figure 6e, all three scenarios predict that real investment would drop sharply, to 78</t>
  </si>
  <si>
    <t>-85</t>
  </si>
  <si>
    <t xml:space="preserve"> percent of the pre-recession value by the end of the recession’s second year.</t>
  </si>
  <si>
    <t xml:space="preserve">through the middle of the second year, the data also show real investment about </t>
  </si>
  <si>
    <t>76</t>
  </si>
  <si>
    <t xml:space="preserve"> percent of the prerecession value.</t>
  </si>
  <si>
    <t xml:space="preserve">for the last two measured quarters – the middle of 2009 – the data show investment expenditure at </t>
  </si>
  <si>
    <t>% of its 2007 value (79% for non-housing investment), whereas the “partial recovery” model shows it at 88%.</t>
  </si>
  <si>
    <t>for the last two measured quarters – the middle of 2009 – the data show investment expenditure at 76% of its 2007 value (</t>
  </si>
  <si>
    <t>79</t>
  </si>
  <si>
    <t>% for non-housing investment), whereas the “partial recovery” model shows it at 88%.</t>
  </si>
  <si>
    <t xml:space="preserve">for the last two measured quarters – the middle of 2009 – the data show investment expenditure at 76% of its 2007 value (79% for non-housing investment), whereas the “partial recovery” model shows it at </t>
  </si>
  <si>
    <t>88</t>
  </si>
  <si>
    <t>%.</t>
  </si>
  <si>
    <t xml:space="preserve">in this sense, low labor usage explains at least </t>
  </si>
  <si>
    <t xml:space="preserve"> of the investment decline.</t>
  </si>
  <si>
    <t xml:space="preserve">i estimate that, before the recession began, the combined receipts from unemployment insurance, other means-tested government transfer programs, “home retention actions,” and consumer loan charge-offs by commercial banks, on average replaced less than </t>
  </si>
  <si>
    <t xml:space="preserve"> to 37 percent.</t>
  </si>
  <si>
    <t xml:space="preserve">assuming that the replacement rate declines over the next several years (but not all of the way to its previous level of 25 percent), and assuming a frisch wage elasticity of labor supply of </t>
  </si>
  <si>
    <t>, the model’s predictions for labor, consumption and productivity closely match the data from 2007 to the present.</t>
  </si>
  <si>
    <t xml:space="preserve"> of the actual investment decline as a response to the labor decline.</t>
  </si>
  <si>
    <t xml:space="preserve">for example, my sensitivity analysis shows that a labor supply elasticity of 3/8, rather than 3/4, implies that a permanent replacement rate increase from </t>
  </si>
  <si>
    <t xml:space="preserve">for example, my sensitivity analysis shows that a labor supply elasticity of 3/8, rather than 3/4, implies that a permanent replacement rate increase from 25 to </t>
  </si>
  <si>
    <t xml:space="preserve"> percent (the replacement rate series shown in red in figure 6a) would reduce per capita labor usage by five percent by the end of 2009, or about half of the actual decline of ten percent.</t>
  </si>
  <si>
    <t xml:space="preserve">for example, my sensitivity analysis shows that a labor supply elasticity of 3/8, rather than 3/4, implies that a permanent replacement rate increase from 25 to 37 percent (the replacement rate series shown in red in figure 6a) would reduce per capita labor usage by </t>
  </si>
  <si>
    <t xml:space="preserve">for example, my sensitivity analysis shows that a labor supply elasticity of 3/8, rather than 3/4, implies that a permanent replacement rate increase from 25 to 37 percent (the replacement rate series shown in red in figure 6a) would reduce per capita labor usage by five percent by the end of 2009, or about </t>
  </si>
  <si>
    <t xml:space="preserve">in particular, figure 6b’s simulated series says that labor usage per capita would not recover to pre-recession levels, or even </t>
  </si>
  <si>
    <t xml:space="preserve"> way to pre-recession levels, at any time before 2014.</t>
  </si>
  <si>
    <t xml:space="preserve">labor’s share is taken as </t>
  </si>
  <si>
    <t>, in order to coincide with measured values of the share of employee compensation in non-proprietor’s private national income.</t>
  </si>
  <si>
    <t xml:space="preserve">i use the value of </t>
  </si>
  <si>
    <t>% per year to reflect the likely possibility that, by 2008, tfp growth was expected to be positive, but less that it has been in the 1990s and early 2000s.</t>
  </si>
  <si>
    <t xml:space="preserve">i also consider alternate values of </t>
  </si>
  <si>
    <t>1.0</t>
  </si>
  <si>
    <t>%/yr.</t>
  </si>
  <si>
    <t xml:space="preserve">population growth is taken as </t>
  </si>
  <si>
    <t xml:space="preserve"> percent per year.</t>
  </si>
  <si>
    <t xml:space="preserve">the annual pure depreciation rate is taken as </t>
  </si>
  <si>
    <t>0.5</t>
  </si>
  <si>
    <t>% is the ratio of private fixed asset depreciation per dollar of real private fixed assets in the national accounts.</t>
  </si>
  <si>
    <t xml:space="preserve">the model’s  investment is produced with the same technology as consumption goods, so it is best interpreted as investment expenditure deflated with the consumption deflator, and as such is expected to “depreciate” an additional amount according to the expected rate of decline of the real price of investment goods, which i take to be </t>
  </si>
  <si>
    <t>% per year.</t>
  </si>
  <si>
    <t xml:space="preserve">the benchmark adjusted depreciation rate is therefore </t>
  </si>
  <si>
    <t>%/yr, with alternative values of 7.0%/yr and 8.4%/yr depending on the alternative assumed value for expected tfp growth.</t>
  </si>
  <si>
    <t xml:space="preserve">the benchmark adjusted depreciation rate is therefore 7.6%/yr, with alternative values of </t>
  </si>
  <si>
    <t>%/yr and 8.4%/yr depending on the alternative assumed value for expected tfp growth.</t>
  </si>
  <si>
    <t xml:space="preserve">the benchmark adjusted depreciation rate is therefore 7.6%/yr, with alternative values of 7.0%/yr and </t>
  </si>
  <si>
    <t>%/yr depending on the alternative assumed value for expected tfp growth.</t>
  </si>
  <si>
    <t xml:space="preserve">prime labor’s share of pre-recession labor income, which only matters for inferring total consumption expenditure [c + (1-)wm] from market consumption expenditure c, is assumed to be </t>
  </si>
  <si>
    <t>0.9</t>
  </si>
  <si>
    <t xml:space="preserve">the amount  of the prime time endowment matters only for simulating the equilibrium size of the subsidy budget, and is taken to be </t>
  </si>
  <si>
    <t>1.32</t>
  </si>
  <si>
    <t>, because 76 percent (=1/1.32) of persons aged 25-64 were employed during any given week in the years before the recession.</t>
  </si>
  <si>
    <t xml:space="preserve">the amount  of the prime time endowment matters only for simulating the equilibrium size of the subsidy budget, and is taken to be 1.32, because </t>
  </si>
  <si>
    <t xml:space="preserve"> percent (=1/1.32) of persons aged 25-64 were employed during any given week in the years before the recession.</t>
  </si>
  <si>
    <t>2.0</t>
  </si>
  <si>
    <t xml:space="preserve">i choose the rate of adjusted rate of time preference  so that the consumption output ratio is </t>
  </si>
  <si>
    <t>73</t>
  </si>
  <si>
    <t xml:space="preserve"> percent as in the data.</t>
  </si>
  <si>
    <t xml:space="preserve">this implies that the benchmark  is </t>
  </si>
  <si>
    <t>%/yr, with alternative values of 0.9%/yr and 1.1%/yr depending on the alternative assumed value for expected tfp growth.</t>
  </si>
  <si>
    <t xml:space="preserve">this implies that the benchmark  is 1.0%/yr, with alternative values of </t>
  </si>
  <si>
    <t>%/yr and 1.1%/yr depending on the alternative assumed value for expected tfp growth.</t>
  </si>
  <si>
    <t xml:space="preserve">this implies that the benchmark  is 1.0%/yr, with alternative values of 0.9%/yr and </t>
  </si>
  <si>
    <t xml:space="preserve">my benchmark value for the labor elasticity is </t>
  </si>
  <si>
    <t xml:space="preserve">with this value, a two year increase of the replacement rate by about </t>
  </si>
  <si>
    <t xml:space="preserve"> percentage points explains much of the labor decline over the first two years of the recession (see figures 6a and 6b).</t>
  </si>
  <si>
    <t xml:space="preserve">if the labor elasticity were assumed instead to be, say, </t>
  </si>
  <si>
    <t>, then the same labor dynamics could be explained, but with a replacement rate that increases by about 20 percentage points instead of 10.</t>
  </si>
  <si>
    <t xml:space="preserve">if the labor elasticity were assumed instead to be, say, 0.5, then the same labor dynamics could be explained, but with a replacement rate that increases by about </t>
  </si>
  <si>
    <t xml:space="preserve">if the labor elasticity were assumed instead to be, say, 0.5, then the same labor dynamics could be explained, but with a replacement rate that increases by about 20 percentage points instead of </t>
  </si>
  <si>
    <t xml:space="preserve">the blue series are based on an assumed </t>
  </si>
  <si>
    <t>% annualize tfp growth rate, as compared to zero for the black series and 0.6% for the baseline.</t>
  </si>
  <si>
    <t xml:space="preserve">the blue series are based on an assumed 1.6% annualize tfp growth rate, as compared to </t>
  </si>
  <si>
    <t xml:space="preserve"> for the black series and 0.6% for the baseline.</t>
  </si>
  <si>
    <t xml:space="preserve">the blue series are based on an assumed 1.6% annualize tfp growth rate, as compared to zero for the black series and </t>
  </si>
  <si>
    <t>one</t>
  </si>
  <si>
    <t>two</t>
  </si>
  <si>
    <t xml:space="preserve">to be consistent, the model’s depreciation rate is taken as a pure depreciation rate plus expected population growth of </t>
  </si>
  <si>
    <t xml:space="preserve"> percent per year and the same trend for expected productivity growth.</t>
  </si>
  <si>
    <t xml:space="preserve">nevertheless, all three scenarios under-predict productivity after year two by at least </t>
  </si>
  <si>
    <t xml:space="preserve"> percent and sometimes more than two percent.</t>
  </si>
  <si>
    <t xml:space="preserve">nevertheless, all three scenarios under-predict productivity after year two by at least one percent and sometimes more than </t>
  </si>
  <si>
    <t xml:space="preserve">the dashed series shows that model predictions are similar if the elasticities  and  are set to </t>
  </si>
  <si>
    <t xml:space="preserve"> times their benchmark values.</t>
  </si>
  <si>
    <t xml:space="preserve">given a population growth rate of </t>
  </si>
  <si>
    <t xml:space="preserve"> percent per year, the aggregate hours index (private and public sectors combined) would not decline below its low of late 2009, but would not return to pre-recession levels until sometime in 2014.</t>
  </si>
  <si>
    <t>Prose backup for "Expectations, Means-Tested Subsidies,
and Economic Performance during the Recession"</t>
  </si>
  <si>
    <t>Order of appearance</t>
  </si>
  <si>
    <t>Arithmetic</t>
  </si>
  <si>
    <t>Comment</t>
  </si>
  <si>
    <t>250</t>
  </si>
  <si>
    <t>the combination (hereafter, “combined subsidies”) reached almost $</t>
  </si>
  <si>
    <t>550</t>
  </si>
  <si>
    <t xml:space="preserve"> billion (constant dollars) per year.</t>
  </si>
  <si>
    <t xml:space="preserve"> billion per year by the second half of 2009, or about triple of unemployment benefits by themselves.</t>
  </si>
  <si>
    <t>meanstestedtransfers.xlsx</t>
  </si>
  <si>
    <t>The combination (hereafter, “combined subsidies”) reached over $550 billion per year by the second half of 2009, or almost</t>
  </si>
  <si>
    <t>quadruple</t>
  </si>
  <si>
    <t xml:space="preserve"> of unemployment benefits by themselves.</t>
  </si>
  <si>
    <t>15</t>
  </si>
  <si>
    <t>-25</t>
  </si>
  <si>
    <t>the model and data agree that investment expenditure would fall 15</t>
  </si>
  <si>
    <t>Figure 6e</t>
  </si>
  <si>
    <t>Figure 6e (red &amp; green)</t>
  </si>
  <si>
    <t>Figure 6e (round markers)</t>
  </si>
  <si>
    <t xml:space="preserve"> percent below trend, although the data show investment dropping about two quarters sooner than predicted by the model.</t>
  </si>
  <si>
    <t>-25 percent below trend, although the data show investment dropping about two quarters sooner than predicted by the model.</t>
  </si>
  <si>
    <t xml:space="preserve">the model and data agree that investment expenditure would fall 15-25 percent, although the data show investment dropping about </t>
  </si>
  <si>
    <t xml:space="preserve">Through the lens of the model, actual consumption behavior through 2009 indicated that subsequent labor usage was expected to average at least </t>
  </si>
  <si>
    <t xml:space="preserve">Through the lens of the model, actual consumption behavior through 2009 indicated that subsequent labor usage was expected to average at least five percent below the previous trend (at the time it was about </t>
  </si>
  <si>
    <t xml:space="preserve"> percent below trend).</t>
  </si>
  <si>
    <t>nine</t>
  </si>
  <si>
    <t xml:space="preserve"> percent below the previous trend (at the time it was about 9 percent below trend).</t>
  </si>
  <si>
    <t>Figure 6b</t>
  </si>
  <si>
    <t xml:space="preserve">Even if the model were known to be correct, it is more difficult to predict, on the basis of aggregate behavior through 2009, whether the subsequent </t>
  </si>
  <si>
    <t xml:space="preserve"> percent below trend would be achieved through still further declines in the short run followed by a subsequent increase back to trend, or whether labor would always remain significantly below its previous trend.</t>
  </si>
  <si>
    <t>See Figure 9, just about the red line (to correspond with -2.1%).</t>
  </si>
  <si>
    <t xml:space="preserve">In the aggregate, subsidies flowing to the unemployed and financially distressed households, in the forms of loan forgiveness and government transfers, more than </t>
  </si>
  <si>
    <t>doubled</t>
  </si>
  <si>
    <t xml:space="preserve"> after 2007</t>
  </si>
  <si>
    <t>17</t>
  </si>
  <si>
    <t xml:space="preserve">By 2010, the replacement rate was </t>
  </si>
  <si>
    <t>29</t>
  </si>
  <si>
    <t xml:space="preserve">Using one of the simplest versions of the neoclassical growth model in which all parameters except the replacement rate are constant, this paper simulates competitive equilibrium responses to a tax rate (replacement plus explicit tax) that grew steadily during 2008 and 2009 from </t>
  </si>
  <si>
    <t xml:space="preserve">Using one of the simplest versions of the neoclassical growth model in which all parameters except the replacement rate are constant, this paper simulates competitive equilibrium responses to a tax rate (replacement plus explicit tax) that grew steadily during 2008 and 2009 from 25 to </t>
  </si>
  <si>
    <t>Table 1</t>
  </si>
  <si>
    <t xml:space="preserve">the model also explains more than </t>
  </si>
  <si>
    <t>Figure 6e (red; round markers)</t>
  </si>
  <si>
    <t>Figure 11a, relative to trend</t>
  </si>
  <si>
    <t xml:space="preserve"> percent by the end of 2009, or about half of the actual decline of nine percent.</t>
  </si>
  <si>
    <t xml:space="preserve"> of the actual decline of nine percent.</t>
  </si>
  <si>
    <t xml:space="preserve">For example, my sensitivity analysis shows that a labor supply elasticity of 3/8, rather than 3/4, implies that a permanent replacement rate increase from 25 to 37 percent (the replacement rate series shown in red in Figure 6a) would reduce per capita labor usage by five percent by the end of 2009, or about half of the actual decline of </t>
  </si>
  <si>
    <t>Figure 6b green recovers only to 0.94</t>
  </si>
  <si>
    <t>2014</t>
  </si>
  <si>
    <t xml:space="preserve">Given a population growth rate of one percent per year, the aggregate hours index (private and public sectors combined) would not decline below its low of late 2009, but would not return to pre-recession levels until sometime in </t>
  </si>
  <si>
    <t>Figure 11a (green series)</t>
  </si>
  <si>
    <t xml:space="preserve"> to 37 percent (the replacement rate series shown in green in figure 6a) would reduce per capita labor usage by five percent by the end of 2009, or about half of the actual decline of ten percent.</t>
  </si>
  <si>
    <t>"In May, Congress passed and President Bush signed a law increasing the minimum wage to $7.25, from $5.15. The increase will occur in three steps." (http://www.nytimes.com/2007/06/09/business/09teens.html)</t>
  </si>
  <si>
    <t>https://www.irs.gov/uac/first-time-homebuyer-credit-questions-and-answers-basic-information</t>
  </si>
  <si>
    <t xml:space="preserve"> to 50 percent of the initial impact on labor, depending on the intertemporal consumption elasticity.</t>
  </si>
  <si>
    <t xml:space="preserve"> percent of the initial impact on labor, depending on the intertemporal consumption elasticity.</t>
  </si>
  <si>
    <t>31</t>
  </si>
  <si>
    <t>54</t>
  </si>
  <si>
    <t>right endpoint of Figure 4's green series</t>
  </si>
  <si>
    <t>left endpoint of Figure 4's green series</t>
  </si>
  <si>
    <t>34</t>
  </si>
  <si>
    <t>read off Figure 4's green series at sigma = 1.35</t>
  </si>
  <si>
    <t xml:space="preserve">for example, if that ratio were </t>
  </si>
  <si>
    <t>Figure 6a</t>
  </si>
  <si>
    <t>Figure 6a (red series)</t>
  </si>
  <si>
    <t>Figure 6b (red series)</t>
  </si>
  <si>
    <t>Figure 6c (red series)</t>
  </si>
  <si>
    <t>Figure 6d (red series)</t>
  </si>
  <si>
    <t>Mulligan (2012, Chapter 3, note 54)</t>
  </si>
  <si>
    <t xml:space="preserve"> percent points from before the recession to late 2009.</t>
  </si>
  <si>
    <t xml:space="preserve">this measured replacement rate increases about </t>
  </si>
  <si>
    <t>11</t>
  </si>
  <si>
    <t>Figure 6a (green series)</t>
  </si>
  <si>
    <t>Figure 6a (blue series)</t>
  </si>
  <si>
    <t>% per year for expected labor-augmenting technical change.</t>
  </si>
  <si>
    <t>Table 1.  With Cobb-Douglas, the labor-augmenting only matters for units.</t>
  </si>
  <si>
    <t>refers to the end of 2009</t>
  </si>
  <si>
    <t>Figure 6e: low point for data (achieved only by the circle series)</t>
  </si>
  <si>
    <t>Figure 6e: typical low point for the simulated series</t>
  </si>
  <si>
    <t xml:space="preserve">for example, if that ratio were 34% (as it is for  = </t>
  </si>
  <si>
    <t xml:space="preserve">for example, if that ratio were 34% (as it is for  = 0.75 and  = </t>
  </si>
  <si>
    <t>Figure 6c (blue series at the end of 2009)</t>
  </si>
  <si>
    <t>Figure 6c (green series at the end of 2009)</t>
  </si>
  <si>
    <t>Figure 6c (red series at the end of 2009)</t>
  </si>
  <si>
    <t>Figure 6c (Actual for 2008-Q4)</t>
  </si>
  <si>
    <t>Figure 6d</t>
  </si>
  <si>
    <t>Figure 6e (blue series)</t>
  </si>
  <si>
    <t>Figure 6e (red series)</t>
  </si>
  <si>
    <t>Figure 6e (triangle markers)</t>
  </si>
  <si>
    <t>Figure 6e (green series)</t>
  </si>
  <si>
    <t>Figure 10a</t>
  </si>
  <si>
    <t xml:space="preserve">for example, with  = </t>
  </si>
  <si>
    <t>, this upper bound on the intertemporal substitution elasticity  is 3.3.</t>
  </si>
  <si>
    <t xml:space="preserve">for example, with  = 0.7, this upper bound on the intertemporal substitution elasticity  is </t>
  </si>
  <si>
    <t>3.3</t>
  </si>
  <si>
    <t>) – log(1-.25)) times the incidence parameter, which is the product of the ratio of the magnitude of the labor demand elasticity (1/(1-0.7)=3.33) and the labor supply elasticity (1) divided by their sum.</t>
  </si>
  <si>
    <t>)) times the incidence parameter, which is the product of the ratio of the magnitude of the labor demand elasticity (1/(1-0.7)=3.33) and the labor supply elasticity (1) divided by their sum.</t>
  </si>
  <si>
    <t>a partial equilibrium back-of-the-envelope calculation illustrates the magnitudes: the change in log labor is the change in the log of the after tax share (i.e., log(1-0.37) – log(1-.25)) times the incidence parameter, which is the product of the ratio of the magnitude of the labor demand elasticity (1/(1-0.7)=</t>
  </si>
  <si>
    <t>3.33</t>
  </si>
  <si>
    <t>) and the labor supply elasticity (1) divided by their sum.</t>
  </si>
  <si>
    <t xml:space="preserve">the result of the partial equilibrium calculation is </t>
  </si>
  <si>
    <t xml:space="preserve">about </t>
  </si>
  <si>
    <t>40</t>
  </si>
  <si>
    <t xml:space="preserve"> percent of the increase shown in figure 1 comes from unemployment benefits.</t>
  </si>
  <si>
    <t xml:space="preserve">elsby, hobijn, and sahin (2010) concluded that emergency unemployment benefits “account for as much as 15 to 40 percent of the rise in aggregate unemployment duration,” suggesting that (as a back-of-the-envelope estimate) the combination of programs shown in figure 1 might account for as much as </t>
  </si>
  <si>
    <t>38</t>
  </si>
  <si>
    <t xml:space="preserve">elsby, hobijn, and sahin (2010) concluded that emergency unemployment benefits “account for as much as 15 to 40 percent of the rise in aggregate unemployment duration,” suggesting that (as a back-of-the-envelope estimate) the combination of programs shown in figure 1 might account for as much as 38 to </t>
  </si>
  <si>
    <t>100</t>
  </si>
  <si>
    <t>.37</t>
  </si>
  <si>
    <t>a partial equilibrium back-of-the-envelope calculation illustrates the magnitudes: the change in log labor is the change in the log of the after tax share (i.e., log(1-</t>
  </si>
  <si>
    <t>a partial equilibrium back-of-the-envelope calculation illustrates the magnitudes: the change in log labor is the change in the log of the after tax share (i.e., log(1-0.37) – log(1-.25)) times the incidence parameter, which is the product of the ratio of</t>
  </si>
  <si>
    <t>.25</t>
  </si>
  <si>
    <t>-0.11</t>
  </si>
  <si>
    <t>-0.09</t>
  </si>
  <si>
    <t>, as compared to -0.09 for the general equilibrium calculation which includes a wealth effect.</t>
  </si>
  <si>
    <t xml:space="preserve">the result of the partial equilibrium calculation is -0.11, as compared to </t>
  </si>
  <si>
    <t xml:space="preserve"> for the general equilibrium calculation which includes a wealth effect.</t>
  </si>
  <si>
    <t xml:space="preserve"> to 100 percent of the reduction in labor.</t>
  </si>
  <si>
    <t xml:space="preserve"> percent of the reduction in labor.</t>
  </si>
  <si>
    <t>0.25</t>
  </si>
  <si>
    <t>1.25</t>
  </si>
  <si>
    <t>%/yr and 1.25%/yr.</t>
  </si>
  <si>
    <t xml:space="preserve">i also consider alternate values of 0.25%/yr and </t>
  </si>
  <si>
    <t>5.0</t>
  </si>
  <si>
    <t>% plus 0.5%, where the 5% is the ratio of private fixed asset depreciation per dollar of real private fixed assets in the national accounts.</t>
  </si>
  <si>
    <t xml:space="preserve">the annual pure depreciation rate is taken as 5% plus </t>
  </si>
  <si>
    <t>%, where the 5% is the ratio of private fixed asset depreciation per dollar of real private fixed assets in the national accounts.</t>
  </si>
  <si>
    <t xml:space="preserve">the annual pure depreciation rate is taken as 5% plus 0.5%, where the </t>
  </si>
  <si>
    <t>7.25</t>
  </si>
  <si>
    <t>6.75</t>
  </si>
  <si>
    <t>7.75</t>
  </si>
  <si>
    <t xml:space="preserve">this paper also reports sensitivity analysis using values ranging from  </t>
  </si>
  <si>
    <t xml:space="preserve">this paper also reports sensitivity analysis using values raning from 0.5 to </t>
  </si>
  <si>
    <t xml:space="preserve">  to 2.0.</t>
  </si>
  <si>
    <t>The 0.0166 reflects the addition of nonprime output to both numerator and denominator</t>
  </si>
  <si>
    <t>.5</t>
  </si>
  <si>
    <t>Figures 6a and 6b</t>
  </si>
  <si>
    <t>hypothetical value</t>
  </si>
  <si>
    <t>0.375</t>
  </si>
  <si>
    <t xml:space="preserve"> percentage points instead of 12.</t>
  </si>
  <si>
    <t>24</t>
  </si>
  <si>
    <t>% for the benchmark.</t>
  </si>
  <si>
    <t>Text before</t>
  </si>
  <si>
    <t>Text after</t>
  </si>
  <si>
    <t>List of Tables and Figures</t>
  </si>
  <si>
    <t>Figure</t>
  </si>
  <si>
    <t>Transfers to, and Loan Forgiveness of, the Unemployed and Financially Distressed</t>
  </si>
  <si>
    <t>Capital-consumption Phase Diagram for the Stationary System</t>
  </si>
  <si>
    <t>Table</t>
  </si>
  <si>
    <t>Parameter Values Assumed for the Purposes of Numerical Results</t>
  </si>
  <si>
    <t>Stable Manifolds for High and Low Distortions</t>
  </si>
  <si>
    <t>Initial Log Consumption Impact of a Permanent Labor Distortion</t>
  </si>
  <si>
    <t>relconsumptionimpact.nb</t>
  </si>
  <si>
    <t>Time Path for the Gradually Emerging Labor Market Distortion</t>
  </si>
  <si>
    <t>6a</t>
  </si>
  <si>
    <t>Labor Distortions: Three Scenarios for Beyond 2009</t>
  </si>
  <si>
    <t>JMFcharts.nb</t>
  </si>
  <si>
    <t>6b</t>
  </si>
  <si>
    <t>Labor Usage: Data and Three Scenarios for Beyond 2009</t>
  </si>
  <si>
    <t>6c</t>
  </si>
  <si>
    <t>Real Consumption: Data and Three Scenarios for Beyond 2009</t>
  </si>
  <si>
    <t>6d</t>
  </si>
  <si>
    <t>Labor Productivity: Data and Three Scenarios for Beyond 2009</t>
  </si>
  <si>
    <t>6e</t>
  </si>
  <si>
    <t>Real Investment: Data and Three Scenarios for Beyond 2009</t>
  </si>
  <si>
    <t>6f</t>
  </si>
  <si>
    <t>Relative Impact: Data and Three Scenarios for Beyond 2009</t>
  </si>
  <si>
    <t>Dynamics When the High Distortion is Largely Temporary</t>
  </si>
  <si>
    <t>Average Earnings Replacement for Non-Employed Prime-aged Persons</t>
  </si>
  <si>
    <t>Inferring Average Labor Impact from the Initial Consumption Impact</t>
  </si>
  <si>
    <t>10a</t>
  </si>
  <si>
    <t>Labor Usage from the Investment Distortion Model</t>
  </si>
  <si>
    <t>JMFInvestmentDistortion.nb</t>
  </si>
  <si>
    <t>10b</t>
  </si>
  <si>
    <t>Consumption from the Investment Distortion Model</t>
  </si>
  <si>
    <t>10c</t>
  </si>
  <si>
    <t>Subsidy Expenditure from the Investment Distortion Model</t>
  </si>
  <si>
    <t>11a</t>
  </si>
  <si>
    <t>Labor Usage: Sensitivity Analysis</t>
  </si>
  <si>
    <t>11b</t>
  </si>
  <si>
    <t>Real Consumption: Sensitivity Analysis</t>
  </si>
  <si>
    <t>11c</t>
  </si>
  <si>
    <t>Real GDP: Sensitivity Analysis</t>
  </si>
  <si>
    <t>Appendix Table</t>
  </si>
  <si>
    <t>The monthly index of hours per adult</t>
  </si>
  <si>
    <t>Quarterly macro aggregates</t>
  </si>
  <si>
    <t>JMFFRED.nb</t>
  </si>
  <si>
    <t>Table 1.  Parameter Values Assumed for the Purposes of Numerical Results</t>
  </si>
  <si>
    <t>Parameter</t>
  </si>
  <si>
    <t>Value(s)</t>
  </si>
  <si>
    <t>Units</t>
  </si>
  <si>
    <t>Comments</t>
  </si>
  <si>
    <t>a</t>
  </si>
  <si>
    <t>labor's share</t>
  </si>
  <si>
    <t>share</t>
  </si>
  <si>
    <t>r</t>
  </si>
  <si>
    <t>time preference rate, adjusted</t>
  </si>
  <si>
    <t>per year</t>
  </si>
  <si>
    <t>chosen to produce a steady-state investment to adjusted output ratio of 0.27</t>
  </si>
  <si>
    <t>d</t>
  </si>
  <si>
    <t>capital depreciation rate, adjusted</t>
  </si>
  <si>
    <t>5% pure depreciation, adjusted for 1% populaton growth, 0.75% technical change, and 0.5 percent expected investment price trend</t>
  </si>
  <si>
    <t>s</t>
  </si>
  <si>
    <t>intertemporal consumption elasticity</t>
  </si>
  <si>
    <t>[0.5,2]</t>
  </si>
  <si>
    <t>elasticity</t>
  </si>
  <si>
    <t>benchmark value of 1.35 (Mulligan, 2005)</t>
  </si>
  <si>
    <t>h</t>
  </si>
  <si>
    <t>labor substitution elasticity</t>
  </si>
  <si>
    <t>[0.4,1.1]</t>
  </si>
  <si>
    <t>benchmark value of 0.75</t>
  </si>
  <si>
    <t>A</t>
  </si>
  <si>
    <t>productivity level</t>
  </si>
  <si>
    <t>normalized</t>
  </si>
  <si>
    <t>normalized so that the low-distortion steady state capital and prime labor are one</t>
  </si>
  <si>
    <t>g</t>
  </si>
  <si>
    <t>leisure preference</t>
  </si>
  <si>
    <t>G</t>
  </si>
  <si>
    <t>prime-worker time endowment</t>
  </si>
  <si>
    <t>low-distortion steady state has 76% prime labor usage</t>
  </si>
  <si>
    <t>q</t>
  </si>
  <si>
    <t>prime-worker's share of labor income</t>
  </si>
  <si>
    <t>a function of the preference parameters</t>
  </si>
  <si>
    <t>c/y</t>
  </si>
  <si>
    <t>I/c</t>
  </si>
  <si>
    <t>[this file]</t>
  </si>
  <si>
    <t>Wedgefigures.pptx</t>
  </si>
  <si>
    <t>Note:</t>
  </si>
  <si>
    <t>In order for the Mathematica notebooks to be executable, all of the files from this archive must be stored in a directory that has no spaces in its directory path.</t>
  </si>
  <si>
    <r>
      <t xml:space="preserve">for Mulligan, Casey B.  "Expectations, Means-tested Subsidies, and Economic Performance during the Recession." </t>
    </r>
    <r>
      <rPr>
        <i/>
        <sz val="11"/>
        <color theme="1"/>
        <rFont val="Times New Roman"/>
        <scheme val="minor"/>
      </rPr>
      <t xml:space="preserve"> Journal of Mathematical Finance</t>
    </r>
    <r>
      <rPr>
        <sz val="11"/>
        <color theme="1"/>
        <rFont val="Times New Roman"/>
        <family val="2"/>
        <scheme val="minor"/>
      </rPr>
      <t>.  2017.</t>
    </r>
  </si>
  <si>
    <t xml:space="preserve"> percent of a prime-aged unemployed worker’s marginal product.</t>
  </si>
  <si>
    <t>0.15</t>
  </si>
  <si>
    <t>0.85</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</si>
</sst>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
    <numFmt numFmtId="165" formatCode="0.0%"/>
    <numFmt numFmtId="166" formatCode="0.00000000000000000%"/>
  </numFmts>
  <fonts count="19" x14ac:knownFonts="1">
    <font>
      <sz val="12"/>
      <color theme="1"/>
      <name val="Times New Roman"/>
      <family val="2"/>
      <scheme val="minor"/>
    </font>
    <font>
      <sz val="12"/>
      <color theme="1"/>
      <name val="Times New Roman"/>
      <family val="2"/>
      <scheme val="minor"/>
    </font>
    <font>
      <sz val="12"/>
      <color theme="1"/>
      <name val="Times New Roman"/>
      <family val="2"/>
      <scheme val="minor"/>
    </font>
    <font>
      <b/>
      <sz val="12"/>
      <color theme="1"/>
      <name val="Times New Roman"/>
      <family val="2"/>
      <scheme val="minor"/>
    </font>
    <font>
      <u/>
      <sz val="12"/>
      <color theme="10"/>
      <name val="Times New Roman"/>
      <family val="2"/>
      <scheme val="minor"/>
    </font>
    <font>
      <u/>
      <sz val="12"/>
      <color theme="11"/>
      <name val="Times New Roman"/>
      <family val="2"/>
      <scheme val="minor"/>
    </font>
    <font>
      <sz val="12"/>
      <color rgb="FF000000"/>
      <name val="Times New Roman"/>
      <family val="2"/>
      <scheme val="minor"/>
    </font>
    <font>
      <sz val="12"/>
      <color indexed="8"/>
      <name val="Times New Roman"/>
      <family val="2"/>
      <scheme val="minor"/>
    </font>
    <font>
      <sz val="11"/>
      <color theme="1"/>
      <name val="Times New Roman"/>
      <family val="2"/>
      <scheme val="minor"/>
    </font>
    <font>
      <b/>
      <sz val="14"/>
      <color indexed="8"/>
      <name val="Times New Roman"/>
      <family val="1"/>
      <scheme val="minor"/>
    </font>
    <font>
      <sz val="14"/>
      <color indexed="8"/>
      <name val="Calibri"/>
      <family val="2"/>
    </font>
    <font>
      <sz val="14"/>
      <color indexed="8"/>
      <name val="Symbol"/>
      <family val="1"/>
    </font>
    <font>
      <sz val="14"/>
      <color indexed="8"/>
      <name val="Times New Roman"/>
      <family val="1"/>
      <scheme val="minor"/>
    </font>
    <font>
      <b/>
      <sz val="12"/>
      <color indexed="8"/>
      <name val="Times New Roman"/>
      <family val="2"/>
      <scheme val="minor"/>
    </font>
    <font>
      <sz val="11"/>
      <color indexed="8"/>
      <name val="Calibri"/>
      <family val="2"/>
    </font>
    <font>
      <i/>
      <sz val="14"/>
      <color indexed="8"/>
      <name val="Symbol"/>
      <family val="1"/>
    </font>
    <font>
      <sz val="11"/>
      <color rgb="FFFF0000"/>
      <name val="Times New Roman"/>
      <scheme val="minor"/>
    </font>
    <font>
      <b/>
      <sz val="11"/>
      <color theme="1"/>
      <name val="Times New Roman"/>
      <scheme val="minor"/>
    </font>
    <font>
      <i/>
      <sz val="11"/>
      <color theme="1"/>
      <name val="Times New Roman"/>
      <scheme val="minor"/>
    </font>
  </fonts>
  <fills count="2">
    <fill>
      <patternFill patternType="none"/>
    </fill>
    <fill>
      <patternFill patternType="gray125"/>
    </fill>
  </fills>
  <borders count="2">
    <border>
      <left/>
      <right/>
      <top/>
      <bottom/>
      <diagonal/>
    </border>
    <border>
      <left/>
      <right/>
      <top/>
      <bottom style="thin">
        <color auto="1"/>
      </bottom>
      <diagonal/>
    </border>
  </borders>
  <cellStyleXfs count="45">
    <xf numFmtId="0" fontId="0" fillId="0" borderId="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9" fontId="2" fillId="0" borderId="0" applyFon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8" fillId="0" borderId="0"/>
    <xf numFmtId="0" fontId="5" fillId="0" borderId="0" applyNumberFormat="0" applyFill="0" applyBorder="0" applyAlignment="0" applyProtection="0"/>
    <xf numFmtId="9" fontId="14" fillId="0" borderId="0" applyFon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cellStyleXfs>
  <cellXfs count="47">
    <xf numFmtId="0" fontId="0" fillId="0" borderId="0" xfId="0"/>
    <xf numFmtId="0" fontId="0" fillId="0" borderId="1" xfId="0" applyBorder="1"/>
    <xf numFmtId="0" fontId="0" fillId="0" borderId="0" xfId="0" applyAlignment="1">
      <alignment horizontal="right"/>
    </xf>
    <xf numFmtId="0" fontId="0" fillId="0" borderId="0" xfId="0" quotePrefix="1"/>
    <xf numFmtId="0" fontId="0" fillId="0" borderId="1" xfId="0" applyBorder="1" applyAlignment="1">
      <alignment horizontal="right"/>
    </xf>
    <xf numFmtId="0" fontId="3" fillId="0" borderId="0" xfId="0" applyFont="1" applyAlignment="1"/>
    <xf numFmtId="0" fontId="6" fillId="0" borderId="0" xfId="0" applyFont="1" applyAlignment="1">
      <alignment horizontal="right"/>
    </xf>
    <xf numFmtId="0" fontId="6" fillId="0" borderId="0" xfId="0" quotePrefix="1" applyFont="1"/>
    <xf numFmtId="0" fontId="6" fillId="0" borderId="0" xfId="0" applyFont="1"/>
    <xf numFmtId="0" fontId="4" fillId="0" borderId="0" xfId="3"/>
    <xf numFmtId="2" fontId="0" fillId="0" borderId="0" xfId="0" applyNumberFormat="1"/>
    <xf numFmtId="0" fontId="7" fillId="0" borderId="0" xfId="0" applyFont="1"/>
    <xf numFmtId="0" fontId="7" fillId="0" borderId="0" xfId="0" applyFont="1" applyAlignment="1">
      <alignment horizontal="right"/>
    </xf>
    <xf numFmtId="164" fontId="0" fillId="0" borderId="0" xfId="0" applyNumberFormat="1"/>
    <xf numFmtId="0" fontId="7" fillId="0" borderId="0" xfId="0" quotePrefix="1" applyFont="1"/>
    <xf numFmtId="9" fontId="0" fillId="0" borderId="0" xfId="6" applyFont="1"/>
    <xf numFmtId="9" fontId="0" fillId="0" borderId="0" xfId="0" applyNumberFormat="1"/>
    <xf numFmtId="0" fontId="8" fillId="0" borderId="0" xfId="40"/>
    <xf numFmtId="14" fontId="8" fillId="0" borderId="0" xfId="40" applyNumberFormat="1"/>
    <xf numFmtId="0" fontId="8" fillId="0" borderId="0" xfId="40" applyAlignment="1">
      <alignment horizontal="right"/>
    </xf>
    <xf numFmtId="0" fontId="8" fillId="0" borderId="0" xfId="40" quotePrefix="1"/>
    <xf numFmtId="0" fontId="9" fillId="0" borderId="0" xfId="40" applyFont="1"/>
    <xf numFmtId="0" fontId="10" fillId="0" borderId="0" xfId="40" applyFont="1"/>
    <xf numFmtId="0" fontId="9" fillId="0" borderId="0" xfId="40" applyFont="1" applyAlignment="1">
      <alignment horizontal="right"/>
    </xf>
    <xf numFmtId="0" fontId="9" fillId="0" borderId="0" xfId="40" applyFont="1" applyAlignment="1">
      <alignment horizontal="left"/>
    </xf>
    <xf numFmtId="0" fontId="11" fillId="0" borderId="0" xfId="40" applyFont="1" applyAlignment="1">
      <alignment vertical="top"/>
    </xf>
    <xf numFmtId="0" fontId="12" fillId="0" borderId="0" xfId="40" applyFont="1" applyAlignment="1">
      <alignment vertical="top"/>
    </xf>
    <xf numFmtId="0" fontId="12" fillId="0" borderId="0" xfId="40" applyFont="1" applyAlignment="1">
      <alignment horizontal="left" vertical="top"/>
    </xf>
    <xf numFmtId="0" fontId="13" fillId="0" borderId="0" xfId="40" applyFont="1"/>
    <xf numFmtId="165" fontId="12" fillId="0" borderId="0" xfId="42" applyNumberFormat="1" applyFont="1" applyAlignment="1">
      <alignment vertical="top"/>
    </xf>
    <xf numFmtId="0" fontId="7" fillId="0" borderId="0" xfId="40" applyFont="1" applyAlignment="1">
      <alignment wrapText="1"/>
    </xf>
    <xf numFmtId="0" fontId="12" fillId="0" borderId="0" xfId="40" applyFont="1" applyAlignment="1">
      <alignment vertical="top" wrapText="1"/>
    </xf>
    <xf numFmtId="10" fontId="12" fillId="0" borderId="0" xfId="42" applyNumberFormat="1" applyFont="1" applyAlignment="1">
      <alignment vertical="top"/>
    </xf>
    <xf numFmtId="166" fontId="8" fillId="0" borderId="0" xfId="40" applyNumberFormat="1"/>
    <xf numFmtId="0" fontId="12" fillId="0" borderId="0" xfId="40" applyFont="1" applyAlignment="1">
      <alignment horizontal="right" vertical="top"/>
    </xf>
    <xf numFmtId="0" fontId="7" fillId="0" borderId="0" xfId="40" applyFont="1"/>
    <xf numFmtId="0" fontId="15" fillId="0" borderId="0" xfId="40" applyFont="1" applyAlignment="1">
      <alignment vertical="top"/>
    </xf>
    <xf numFmtId="2" fontId="12" fillId="0" borderId="0" xfId="40" applyNumberFormat="1" applyFont="1" applyAlignment="1">
      <alignment horizontal="right" vertical="top"/>
    </xf>
    <xf numFmtId="0" fontId="12" fillId="0" borderId="0" xfId="40" applyFont="1" applyAlignment="1">
      <alignment horizontal="center" vertical="top"/>
    </xf>
    <xf numFmtId="0" fontId="7" fillId="0" borderId="0" xfId="40" applyFont="1" applyAlignment="1">
      <alignment horizontal="left" vertical="center" wrapText="1"/>
    </xf>
    <xf numFmtId="0" fontId="1" fillId="0" borderId="0" xfId="40" applyFont="1"/>
    <xf numFmtId="0" fontId="16" fillId="0" borderId="0" xfId="40" applyFont="1"/>
    <xf numFmtId="0" fontId="17" fillId="0" borderId="0" xfId="40" applyFont="1"/>
    <xf numFmtId="0" fontId="8" fillId="0" borderId="0" xfId="40" applyFont="1"/>
    <xf numFmtId="0" fontId="9" fillId="0" borderId="0" xfId="40" applyFont="1" applyAlignment="1">
      <alignment horizontal="left"/>
    </xf>
    <xf numFmtId="0" fontId="12" fillId="0" borderId="0" xfId="40" applyFont="1" applyAlignment="1">
      <alignment horizontal="center" vertical="top"/>
    </xf>
    <xf numFmtId="0" fontId="7" fillId="0" borderId="0" xfId="40" applyFont="1" applyAlignment="1">
      <alignment horizontal="left" vertical="center" wrapText="1"/>
    </xf>
  </cellXfs>
  <cellStyles count="45">
    <cellStyle name="Followed Hyperlink" xfId="2" builtinId="9" hidden="1"/>
    <cellStyle name="Followed Hyperlink" xfId="4" builtinId="9" hidden="1"/>
    <cellStyle name="Followed Hyperlink" xfId="5" builtinId="9" hidden="1"/>
    <cellStyle name="Followed Hyperlink" xfId="7" builtinId="9" hidden="1"/>
    <cellStyle name="Followed Hyperlink" xfId="8" builtinId="9" hidden="1"/>
    <cellStyle name="Followed Hyperlink" xfId="9" builtinId="9" hidden="1"/>
    <cellStyle name="Followed Hyperlink" xfId="10" builtinId="9" hidden="1"/>
    <cellStyle name="Followed Hyperlink" xfId="11" builtinId="9" hidden="1"/>
    <cellStyle name="Followed Hyperlink" xfId="12" builtinId="9" hidden="1"/>
    <cellStyle name="Followed Hyperlink" xfId="13" builtinId="9" hidden="1"/>
    <cellStyle name="Followed Hyperlink" xfId="14" builtinId="9" hidden="1"/>
    <cellStyle name="Followed Hyperlink" xfId="15" builtinId="9" hidden="1"/>
    <cellStyle name="Followed Hyperlink" xfId="16" builtinId="9" hidden="1"/>
    <cellStyle name="Followed Hyperlink" xfId="17" builtinId="9" hidden="1"/>
    <cellStyle name="Followed Hyperlink" xfId="18" builtinId="9" hidden="1"/>
    <cellStyle name="Followed Hyperlink" xfId="19" builtinId="9" hidden="1"/>
    <cellStyle name="Followed Hyperlink" xfId="20" builtinId="9" hidden="1"/>
    <cellStyle name="Followed Hyperlink" xfId="21" builtinId="9" hidden="1"/>
    <cellStyle name="Followed Hyperlink" xfId="22" builtinId="9" hidden="1"/>
    <cellStyle name="Followed Hyperlink" xfId="23" builtinId="9" hidden="1"/>
    <cellStyle name="Followed Hyperlink" xfId="24" builtinId="9" hidden="1"/>
    <cellStyle name="Followed Hyperlink" xfId="25" builtinId="9" hidden="1"/>
    <cellStyle name="Followed Hyperlink" xfId="26" builtinId="9" hidden="1"/>
    <cellStyle name="Followed Hyperlink" xfId="27" builtinId="9" hidden="1"/>
    <cellStyle name="Followed Hyperlink" xfId="28" builtinId="9" hidden="1"/>
    <cellStyle name="Followed Hyperlink" xfId="29" builtinId="9" hidden="1"/>
    <cellStyle name="Followed Hyperlink" xfId="30" builtinId="9" hidden="1"/>
    <cellStyle name="Followed Hyperlink" xfId="31" builtinId="9" hidden="1"/>
    <cellStyle name="Followed Hyperlink" xfId="32" builtinId="9" hidden="1"/>
    <cellStyle name="Followed Hyperlink" xfId="33" builtinId="9" hidden="1"/>
    <cellStyle name="Followed Hyperlink" xfId="34" builtinId="9" hidden="1"/>
    <cellStyle name="Followed Hyperlink" xfId="35" builtinId="9" hidden="1"/>
    <cellStyle name="Followed Hyperlink" xfId="36" builtinId="9" hidden="1"/>
    <cellStyle name="Followed Hyperlink" xfId="37" builtinId="9" hidden="1"/>
    <cellStyle name="Followed Hyperlink" xfId="38" builtinId="9" hidden="1"/>
    <cellStyle name="Followed Hyperlink" xfId="39" builtinId="9" hidden="1"/>
    <cellStyle name="Followed Hyperlink" xfId="41" builtinId="9" hidden="1"/>
    <cellStyle name="Followed Hyperlink" xfId="43" builtinId="9" hidden="1"/>
    <cellStyle name="Followed Hyperlink" xfId="44" builtinId="9" hidden="1"/>
    <cellStyle name="Hyperlink" xfId="1" builtinId="8" hidden="1"/>
    <cellStyle name="Hyperlink" xfId="3" builtinId="8"/>
    <cellStyle name="Normal" xfId="0" builtinId="0"/>
    <cellStyle name="Normal 2" xfId="40"/>
    <cellStyle name="Percent" xfId="6" builtinId="5"/>
    <cellStyle name="Percent 2" xfId="42"/>
  </cellStyles>
  <dxfs count="0"/>
  <tableStyles count="0" defaultTableStyle="TableStyleMedium9" defaultPivotStyle="PivotStyleMedium7"/>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 Id="rId7"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s>
</file>

<file path=xl/theme/theme1.xml><?xml version="1.0" encoding="utf-8"?>
<a:theme xmlns:a="http://schemas.openxmlformats.org/drawingml/2006/main" name="CBMro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BMThemeTR">
      <a:majorFont>
        <a:latin typeface="Cambria"/>
        <a:ea typeface=""/>
        <a:cs typeface=""/>
      </a:majorFont>
      <a:minorFont>
        <a:latin typeface="Times New Roman"/>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hyperlink" Target="https://www.irs.gov/uac/first-time-homebuyer-credit-questions-and-answers-basic-information" TargetMode="External"/><Relationship Id="rId2" Type="http://schemas.openxmlformats.org/officeDocument/2006/relationships/hyperlink" Target="https://www.irs.gov/uac/first-time-homebuyer-credit-questions-and-answers-basic-information" TargetMode="External"/><Relationship Id="rId3" Type="http://schemas.openxmlformats.org/officeDocument/2006/relationships/hyperlink" Target="https://www.irs.gov/uac/first-time-homebuyer-credit-questions-and-answers-basic-informatio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9"/>
  <sheetViews>
    <sheetView tabSelected="1" workbookViewId="0"/>
  </sheetViews>
  <sheetFormatPr baseColWidth="10" defaultColWidth="8.83203125" defaultRowHeight="13" x14ac:dyDescent="0"/>
  <cols>
    <col min="1" max="1" width="7.6640625" style="17" customWidth="1"/>
    <col min="2" max="2" width="3.6640625" style="17" customWidth="1"/>
    <col min="3" max="3" width="60.6640625" style="17" customWidth="1"/>
    <col min="4" max="4" width="19.6640625" style="17" customWidth="1"/>
    <col min="5" max="16384" width="8.83203125" style="17"/>
  </cols>
  <sheetData>
    <row r="1" spans="1:5">
      <c r="A1" s="42" t="s">
        <v>328</v>
      </c>
    </row>
    <row r="2" spans="1:5">
      <c r="A2" s="43" t="s">
        <v>413</v>
      </c>
    </row>
    <row r="3" spans="1:5">
      <c r="A3" s="42"/>
    </row>
    <row r="4" spans="1:5">
      <c r="A4" s="17" t="s">
        <v>411</v>
      </c>
      <c r="B4" s="41" t="s">
        <v>412</v>
      </c>
    </row>
    <row r="6" spans="1:5">
      <c r="A6" s="17" t="s">
        <v>329</v>
      </c>
      <c r="B6" s="17">
        <v>1</v>
      </c>
      <c r="C6" s="17" t="s">
        <v>330</v>
      </c>
      <c r="D6" s="17" t="s">
        <v>194</v>
      </c>
      <c r="E6" s="18"/>
    </row>
    <row r="7" spans="1:5">
      <c r="A7" s="17" t="s">
        <v>329</v>
      </c>
      <c r="B7" s="17">
        <v>2</v>
      </c>
      <c r="C7" s="17" t="s">
        <v>331</v>
      </c>
      <c r="D7" s="17" t="s">
        <v>410</v>
      </c>
      <c r="E7" s="18"/>
    </row>
    <row r="8" spans="1:5">
      <c r="A8" s="17" t="s">
        <v>332</v>
      </c>
      <c r="B8" s="17">
        <v>1</v>
      </c>
      <c r="C8" s="17" t="s">
        <v>333</v>
      </c>
      <c r="D8" s="20" t="s">
        <v>409</v>
      </c>
      <c r="E8" s="18"/>
    </row>
    <row r="9" spans="1:5">
      <c r="A9" s="17" t="s">
        <v>329</v>
      </c>
      <c r="B9" s="17">
        <v>3</v>
      </c>
      <c r="C9" s="17" t="s">
        <v>334</v>
      </c>
      <c r="D9" s="17" t="s">
        <v>410</v>
      </c>
      <c r="E9" s="18"/>
    </row>
    <row r="10" spans="1:5">
      <c r="A10" s="17" t="s">
        <v>329</v>
      </c>
      <c r="B10" s="17">
        <v>4</v>
      </c>
      <c r="C10" s="17" t="s">
        <v>335</v>
      </c>
      <c r="D10" s="17" t="s">
        <v>336</v>
      </c>
      <c r="E10" s="18"/>
    </row>
    <row r="11" spans="1:5">
      <c r="A11" s="17" t="s">
        <v>329</v>
      </c>
      <c r="B11" s="17">
        <v>5</v>
      </c>
      <c r="C11" s="17" t="s">
        <v>337</v>
      </c>
      <c r="D11" s="17" t="s">
        <v>410</v>
      </c>
      <c r="E11" s="18"/>
    </row>
    <row r="12" spans="1:5">
      <c r="A12" s="17" t="s">
        <v>329</v>
      </c>
      <c r="B12" s="19" t="s">
        <v>338</v>
      </c>
      <c r="C12" s="17" t="s">
        <v>339</v>
      </c>
      <c r="D12" s="17" t="s">
        <v>340</v>
      </c>
      <c r="E12" s="18"/>
    </row>
    <row r="13" spans="1:5">
      <c r="A13" s="17" t="s">
        <v>329</v>
      </c>
      <c r="B13" s="19" t="s">
        <v>341</v>
      </c>
      <c r="C13" s="17" t="s">
        <v>342</v>
      </c>
      <c r="D13" s="17" t="s">
        <v>340</v>
      </c>
      <c r="E13" s="18"/>
    </row>
    <row r="14" spans="1:5">
      <c r="A14" s="17" t="s">
        <v>329</v>
      </c>
      <c r="B14" s="19" t="s">
        <v>343</v>
      </c>
      <c r="C14" s="17" t="s">
        <v>344</v>
      </c>
      <c r="D14" s="17" t="s">
        <v>340</v>
      </c>
      <c r="E14" s="18"/>
    </row>
    <row r="15" spans="1:5">
      <c r="A15" s="17" t="s">
        <v>329</v>
      </c>
      <c r="B15" s="19" t="s">
        <v>345</v>
      </c>
      <c r="C15" s="17" t="s">
        <v>346</v>
      </c>
      <c r="D15" s="17" t="s">
        <v>340</v>
      </c>
      <c r="E15" s="18"/>
    </row>
    <row r="16" spans="1:5">
      <c r="A16" s="17" t="s">
        <v>329</v>
      </c>
      <c r="B16" s="19" t="s">
        <v>347</v>
      </c>
      <c r="C16" s="17" t="s">
        <v>348</v>
      </c>
      <c r="D16" s="17" t="s">
        <v>340</v>
      </c>
      <c r="E16" s="18"/>
    </row>
    <row r="17" spans="1:5">
      <c r="A17" s="17" t="s">
        <v>329</v>
      </c>
      <c r="B17" s="19" t="s">
        <v>349</v>
      </c>
      <c r="C17" s="17" t="s">
        <v>350</v>
      </c>
      <c r="D17" s="17" t="s">
        <v>340</v>
      </c>
      <c r="E17" s="18"/>
    </row>
    <row r="18" spans="1:5">
      <c r="A18" s="17" t="s">
        <v>329</v>
      </c>
      <c r="B18" s="17">
        <v>7</v>
      </c>
      <c r="C18" s="17" t="s">
        <v>351</v>
      </c>
      <c r="D18" s="17" t="s">
        <v>410</v>
      </c>
      <c r="E18" s="18"/>
    </row>
    <row r="19" spans="1:5">
      <c r="A19" s="17" t="s">
        <v>329</v>
      </c>
      <c r="B19" s="19">
        <v>8</v>
      </c>
      <c r="C19" s="17" t="s">
        <v>352</v>
      </c>
      <c r="D19" s="17" t="s">
        <v>194</v>
      </c>
      <c r="E19" s="18"/>
    </row>
    <row r="20" spans="1:5">
      <c r="A20" s="17" t="s">
        <v>329</v>
      </c>
      <c r="B20" s="19">
        <v>9</v>
      </c>
      <c r="C20" s="17" t="s">
        <v>353</v>
      </c>
      <c r="D20" s="17" t="s">
        <v>336</v>
      </c>
      <c r="E20" s="18"/>
    </row>
    <row r="21" spans="1:5">
      <c r="A21" s="17" t="s">
        <v>329</v>
      </c>
      <c r="B21" s="19" t="s">
        <v>354</v>
      </c>
      <c r="C21" s="20" t="s">
        <v>355</v>
      </c>
      <c r="D21" s="17" t="s">
        <v>356</v>
      </c>
      <c r="E21" s="18"/>
    </row>
    <row r="22" spans="1:5">
      <c r="A22" s="17" t="s">
        <v>329</v>
      </c>
      <c r="B22" s="19" t="s">
        <v>357</v>
      </c>
      <c r="C22" s="20" t="s">
        <v>358</v>
      </c>
      <c r="D22" s="17" t="s">
        <v>356</v>
      </c>
      <c r="E22" s="18"/>
    </row>
    <row r="23" spans="1:5">
      <c r="A23" s="17" t="s">
        <v>329</v>
      </c>
      <c r="B23" s="19" t="s">
        <v>359</v>
      </c>
      <c r="C23" s="17" t="s">
        <v>360</v>
      </c>
      <c r="D23" s="17" t="s">
        <v>356</v>
      </c>
      <c r="E23" s="18"/>
    </row>
    <row r="24" spans="1:5">
      <c r="A24" s="17" t="s">
        <v>329</v>
      </c>
      <c r="B24" s="19" t="s">
        <v>361</v>
      </c>
      <c r="C24" s="17" t="s">
        <v>362</v>
      </c>
      <c r="D24" s="17" t="s">
        <v>340</v>
      </c>
      <c r="E24" s="18"/>
    </row>
    <row r="25" spans="1:5">
      <c r="A25" s="17" t="s">
        <v>329</v>
      </c>
      <c r="B25" s="19" t="s">
        <v>363</v>
      </c>
      <c r="C25" s="17" t="s">
        <v>364</v>
      </c>
      <c r="D25" s="17" t="s">
        <v>340</v>
      </c>
      <c r="E25" s="18"/>
    </row>
    <row r="26" spans="1:5">
      <c r="A26" s="17" t="s">
        <v>329</v>
      </c>
      <c r="B26" s="19" t="s">
        <v>365</v>
      </c>
      <c r="C26" s="17" t="s">
        <v>366</v>
      </c>
      <c r="D26" s="17" t="s">
        <v>340</v>
      </c>
      <c r="E26" s="18"/>
    </row>
    <row r="28" spans="1:5">
      <c r="A28" s="17" t="s">
        <v>367</v>
      </c>
      <c r="B28" s="17">
        <v>1</v>
      </c>
      <c r="C28" s="17" t="s">
        <v>368</v>
      </c>
      <c r="D28" s="17" t="s">
        <v>370</v>
      </c>
      <c r="E28" s="18"/>
    </row>
    <row r="29" spans="1:5">
      <c r="A29" s="17" t="s">
        <v>367</v>
      </c>
      <c r="B29" s="17">
        <v>2</v>
      </c>
      <c r="C29" s="17" t="s">
        <v>369</v>
      </c>
      <c r="D29" s="17" t="s">
        <v>370</v>
      </c>
      <c r="E29" s="18"/>
    </row>
  </sheetData>
  <pageMargins left="0.75" right="0.75" top="1" bottom="1" header="0.5" footer="0.5"/>
  <pageSetup orientation="portrait"/>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16"/>
  <sheetViews>
    <sheetView workbookViewId="0"/>
  </sheetViews>
  <sheetFormatPr baseColWidth="10" defaultRowHeight="15" x14ac:dyDescent="0"/>
  <cols>
    <col min="4" max="4" width="50.83203125" customWidth="1"/>
    <col min="8" max="8" width="80.83203125" customWidth="1"/>
    <col min="9" max="9" width="15.83203125" customWidth="1"/>
  </cols>
  <sheetData>
    <row r="1" spans="1:9">
      <c r="A1" s="5" t="s">
        <v>185</v>
      </c>
      <c r="B1" s="5"/>
    </row>
    <row r="4" spans="1:9">
      <c r="A4" s="1" t="s">
        <v>0</v>
      </c>
      <c r="B4" s="1" t="s">
        <v>186</v>
      </c>
      <c r="C4" s="1" t="s">
        <v>1</v>
      </c>
      <c r="D4" s="4" t="s">
        <v>326</v>
      </c>
      <c r="E4" s="1" t="s">
        <v>2</v>
      </c>
      <c r="F4" s="1" t="s">
        <v>3</v>
      </c>
      <c r="G4" s="1" t="s">
        <v>187</v>
      </c>
      <c r="H4" s="1" t="s">
        <v>327</v>
      </c>
      <c r="I4" s="1" t="s">
        <v>188</v>
      </c>
    </row>
    <row r="5" spans="1:9">
      <c r="A5" t="s">
        <v>4</v>
      </c>
      <c r="B5">
        <v>1</v>
      </c>
      <c r="C5">
        <v>13</v>
      </c>
      <c r="D5" s="2" t="s">
        <v>5</v>
      </c>
      <c r="E5" t="s">
        <v>6</v>
      </c>
      <c r="F5">
        <v>3</v>
      </c>
      <c r="H5" t="s">
        <v>7</v>
      </c>
      <c r="I5" t="s">
        <v>236</v>
      </c>
    </row>
    <row r="6" spans="1:9">
      <c r="A6" t="s">
        <v>4</v>
      </c>
      <c r="B6">
        <v>2</v>
      </c>
      <c r="C6">
        <v>17</v>
      </c>
      <c r="D6" s="2" t="s">
        <v>8</v>
      </c>
      <c r="E6" t="s">
        <v>9</v>
      </c>
      <c r="F6">
        <v>8000</v>
      </c>
      <c r="H6" t="s">
        <v>10</v>
      </c>
      <c r="I6" s="9" t="s">
        <v>237</v>
      </c>
    </row>
    <row r="7" spans="1:9">
      <c r="A7" t="s">
        <v>4</v>
      </c>
      <c r="B7">
        <v>3</v>
      </c>
      <c r="C7">
        <v>18</v>
      </c>
      <c r="D7" s="2" t="s">
        <v>11</v>
      </c>
      <c r="E7" t="s">
        <v>12</v>
      </c>
      <c r="F7">
        <v>80000</v>
      </c>
      <c r="H7" t="s">
        <v>13</v>
      </c>
      <c r="I7" s="9" t="s">
        <v>237</v>
      </c>
    </row>
    <row r="8" spans="1:9">
      <c r="A8" t="s">
        <v>4</v>
      </c>
      <c r="B8">
        <v>4</v>
      </c>
      <c r="C8">
        <v>19</v>
      </c>
      <c r="D8" s="2" t="s">
        <v>14</v>
      </c>
      <c r="E8" t="s">
        <v>15</v>
      </c>
      <c r="F8">
        <v>120000</v>
      </c>
      <c r="I8" s="9" t="s">
        <v>237</v>
      </c>
    </row>
    <row r="9" spans="1:9">
      <c r="A9" t="s">
        <v>4</v>
      </c>
      <c r="B9">
        <v>5</v>
      </c>
      <c r="C9">
        <v>29</v>
      </c>
      <c r="D9" s="2" t="s">
        <v>16</v>
      </c>
      <c r="E9" s="3" t="s">
        <v>189</v>
      </c>
      <c r="F9">
        <v>250</v>
      </c>
      <c r="G9" t="s">
        <v>194</v>
      </c>
      <c r="H9" t="s">
        <v>192</v>
      </c>
    </row>
    <row r="10" spans="1:9">
      <c r="A10" t="s">
        <v>4</v>
      </c>
      <c r="B10">
        <v>6</v>
      </c>
      <c r="C10">
        <v>31</v>
      </c>
      <c r="D10" s="2" t="s">
        <v>190</v>
      </c>
      <c r="E10" s="3" t="s">
        <v>191</v>
      </c>
      <c r="F10">
        <v>550</v>
      </c>
      <c r="G10" t="s">
        <v>194</v>
      </c>
      <c r="H10" t="s">
        <v>193</v>
      </c>
    </row>
    <row r="11" spans="1:9">
      <c r="A11" t="s">
        <v>4</v>
      </c>
      <c r="B11">
        <v>7</v>
      </c>
      <c r="D11" s="2" t="s">
        <v>195</v>
      </c>
      <c r="E11" t="s">
        <v>196</v>
      </c>
      <c r="F11">
        <v>4</v>
      </c>
      <c r="G11" t="s">
        <v>194</v>
      </c>
      <c r="H11" t="s">
        <v>197</v>
      </c>
    </row>
    <row r="12" spans="1:9">
      <c r="A12" t="s">
        <v>4</v>
      </c>
      <c r="B12">
        <v>8</v>
      </c>
      <c r="C12">
        <v>37</v>
      </c>
      <c r="D12" s="2" t="s">
        <v>17</v>
      </c>
      <c r="E12" s="3" t="s">
        <v>198</v>
      </c>
      <c r="F12">
        <v>15</v>
      </c>
      <c r="H12" s="3" t="s">
        <v>205</v>
      </c>
      <c r="I12" t="s">
        <v>202</v>
      </c>
    </row>
    <row r="13" spans="1:9">
      <c r="A13" t="s">
        <v>4</v>
      </c>
      <c r="B13">
        <v>9</v>
      </c>
      <c r="C13">
        <v>38</v>
      </c>
      <c r="D13" s="2" t="s">
        <v>200</v>
      </c>
      <c r="E13" s="3" t="s">
        <v>199</v>
      </c>
      <c r="F13">
        <v>-25</v>
      </c>
      <c r="H13" t="s">
        <v>204</v>
      </c>
      <c r="I13" t="s">
        <v>203</v>
      </c>
    </row>
    <row r="14" spans="1:9">
      <c r="A14" t="s">
        <v>4</v>
      </c>
      <c r="B14">
        <v>10</v>
      </c>
      <c r="C14">
        <v>39</v>
      </c>
      <c r="D14" s="2" t="s">
        <v>206</v>
      </c>
      <c r="E14" t="s">
        <v>175</v>
      </c>
      <c r="F14">
        <v>2</v>
      </c>
      <c r="H14" t="s">
        <v>18</v>
      </c>
      <c r="I14" t="s">
        <v>201</v>
      </c>
    </row>
    <row r="15" spans="1:9">
      <c r="A15" t="s">
        <v>4</v>
      </c>
      <c r="B15">
        <v>11</v>
      </c>
      <c r="C15">
        <v>45</v>
      </c>
      <c r="D15" s="2" t="s">
        <v>207</v>
      </c>
      <c r="E15" t="s">
        <v>19</v>
      </c>
      <c r="F15">
        <v>5</v>
      </c>
      <c r="H15" t="s">
        <v>211</v>
      </c>
      <c r="I15" t="str">
        <f>"see item "&amp;TEXT(B51,"0")&amp;" below"</f>
        <v>see item 47 below</v>
      </c>
    </row>
    <row r="16" spans="1:9">
      <c r="A16" t="s">
        <v>4</v>
      </c>
      <c r="B16">
        <v>12</v>
      </c>
      <c r="C16">
        <v>46</v>
      </c>
      <c r="D16" s="2" t="s">
        <v>208</v>
      </c>
      <c r="E16" s="3" t="s">
        <v>210</v>
      </c>
      <c r="F16">
        <v>9</v>
      </c>
      <c r="H16" t="s">
        <v>209</v>
      </c>
      <c r="I16" t="s">
        <v>212</v>
      </c>
    </row>
    <row r="17" spans="1:9">
      <c r="A17" t="s">
        <v>4</v>
      </c>
      <c r="B17">
        <v>13</v>
      </c>
      <c r="C17">
        <v>47</v>
      </c>
      <c r="D17" s="2" t="s">
        <v>213</v>
      </c>
      <c r="E17" t="s">
        <v>20</v>
      </c>
      <c r="F17">
        <v>5</v>
      </c>
      <c r="H17" t="s">
        <v>214</v>
      </c>
    </row>
    <row r="18" spans="1:9">
      <c r="A18" t="s">
        <v>4</v>
      </c>
      <c r="B18">
        <v>14</v>
      </c>
      <c r="C18">
        <v>102</v>
      </c>
      <c r="D18" s="2" t="s">
        <v>21</v>
      </c>
      <c r="E18" s="3" t="s">
        <v>240</v>
      </c>
      <c r="F18">
        <v>31</v>
      </c>
      <c r="H18" t="s">
        <v>238</v>
      </c>
      <c r="I18" t="s">
        <v>242</v>
      </c>
    </row>
    <row r="19" spans="1:9">
      <c r="A19" t="s">
        <v>4</v>
      </c>
      <c r="B19">
        <v>15</v>
      </c>
      <c r="C19">
        <v>103</v>
      </c>
      <c r="D19" s="2" t="s">
        <v>22</v>
      </c>
      <c r="E19" s="3" t="s">
        <v>241</v>
      </c>
      <c r="F19">
        <v>54</v>
      </c>
      <c r="H19" t="s">
        <v>239</v>
      </c>
      <c r="I19" t="s">
        <v>243</v>
      </c>
    </row>
    <row r="20" spans="1:9">
      <c r="A20" t="s">
        <v>4</v>
      </c>
      <c r="B20">
        <v>16</v>
      </c>
      <c r="C20">
        <v>114</v>
      </c>
      <c r="D20" s="2" t="s">
        <v>23</v>
      </c>
      <c r="E20" t="s">
        <v>24</v>
      </c>
      <c r="F20">
        <v>25</v>
      </c>
      <c r="H20" t="s">
        <v>25</v>
      </c>
      <c r="I20" t="s">
        <v>248</v>
      </c>
    </row>
    <row r="21" spans="1:9">
      <c r="A21" t="s">
        <v>4</v>
      </c>
      <c r="B21">
        <v>17</v>
      </c>
      <c r="C21">
        <v>115</v>
      </c>
      <c r="D21" s="2" t="s">
        <v>26</v>
      </c>
      <c r="E21" t="s">
        <v>27</v>
      </c>
      <c r="F21">
        <v>37</v>
      </c>
      <c r="H21" t="s">
        <v>28</v>
      </c>
      <c r="I21" t="s">
        <v>248</v>
      </c>
    </row>
    <row r="22" spans="1:9">
      <c r="A22" t="s">
        <v>4</v>
      </c>
      <c r="B22">
        <v>18</v>
      </c>
      <c r="C22">
        <v>127</v>
      </c>
      <c r="D22" s="2" t="s">
        <v>29</v>
      </c>
      <c r="E22" s="3" t="s">
        <v>210</v>
      </c>
      <c r="F22">
        <v>9</v>
      </c>
      <c r="H22" t="s">
        <v>30</v>
      </c>
      <c r="I22" t="s">
        <v>249</v>
      </c>
    </row>
    <row r="23" spans="1:9">
      <c r="A23" t="s">
        <v>4</v>
      </c>
      <c r="B23">
        <v>19</v>
      </c>
      <c r="C23">
        <v>129</v>
      </c>
      <c r="D23" s="2" t="s">
        <v>31</v>
      </c>
      <c r="E23" t="s">
        <v>19</v>
      </c>
      <c r="F23">
        <v>5</v>
      </c>
      <c r="H23" t="s">
        <v>32</v>
      </c>
      <c r="I23" t="s">
        <v>250</v>
      </c>
    </row>
    <row r="24" spans="1:9">
      <c r="A24" t="s">
        <v>4</v>
      </c>
      <c r="B24">
        <v>20</v>
      </c>
      <c r="C24">
        <v>130</v>
      </c>
      <c r="D24" s="2" t="s">
        <v>33</v>
      </c>
      <c r="E24" t="s">
        <v>6</v>
      </c>
      <c r="F24">
        <v>3</v>
      </c>
      <c r="H24" t="s">
        <v>34</v>
      </c>
      <c r="I24" t="s">
        <v>251</v>
      </c>
    </row>
    <row r="25" spans="1:9">
      <c r="A25" t="s">
        <v>4</v>
      </c>
      <c r="B25">
        <v>21</v>
      </c>
      <c r="C25">
        <v>147</v>
      </c>
      <c r="D25" s="2" t="s">
        <v>35</v>
      </c>
      <c r="E25" t="s">
        <v>36</v>
      </c>
      <c r="F25">
        <v>3885</v>
      </c>
      <c r="H25" t="s">
        <v>37</v>
      </c>
      <c r="I25" t="s">
        <v>252</v>
      </c>
    </row>
    <row r="26" spans="1:9">
      <c r="A26" t="s">
        <v>4</v>
      </c>
      <c r="B26">
        <v>22</v>
      </c>
      <c r="C26">
        <v>148</v>
      </c>
      <c r="D26" s="2" t="s">
        <v>254</v>
      </c>
      <c r="E26" t="s">
        <v>255</v>
      </c>
      <c r="F26">
        <v>11</v>
      </c>
      <c r="G26" t="s">
        <v>194</v>
      </c>
      <c r="H26" t="s">
        <v>253</v>
      </c>
    </row>
    <row r="27" spans="1:9">
      <c r="A27" t="s">
        <v>4</v>
      </c>
      <c r="B27">
        <v>23</v>
      </c>
      <c r="C27">
        <v>151</v>
      </c>
      <c r="D27" s="2" t="s">
        <v>39</v>
      </c>
      <c r="E27" t="s">
        <v>24</v>
      </c>
      <c r="F27">
        <v>25</v>
      </c>
      <c r="H27" t="s">
        <v>40</v>
      </c>
      <c r="I27" t="s">
        <v>247</v>
      </c>
    </row>
    <row r="28" spans="1:9">
      <c r="A28" t="s">
        <v>4</v>
      </c>
      <c r="B28">
        <v>24</v>
      </c>
      <c r="C28">
        <v>167</v>
      </c>
      <c r="D28" s="2" t="s">
        <v>41</v>
      </c>
      <c r="E28" t="s">
        <v>42</v>
      </c>
      <c r="F28">
        <v>33</v>
      </c>
      <c r="G28">
        <f>(1*F20+2*F21)/3</f>
        <v>33</v>
      </c>
      <c r="H28" t="s">
        <v>43</v>
      </c>
      <c r="I28" t="s">
        <v>256</v>
      </c>
    </row>
    <row r="29" spans="1:9">
      <c r="A29" t="s">
        <v>4</v>
      </c>
      <c r="B29">
        <v>25</v>
      </c>
      <c r="C29">
        <v>170</v>
      </c>
      <c r="D29" s="2" t="s">
        <v>44</v>
      </c>
      <c r="E29" t="s">
        <v>27</v>
      </c>
      <c r="F29">
        <v>37</v>
      </c>
      <c r="H29" t="s">
        <v>45</v>
      </c>
      <c r="I29" t="s">
        <v>248</v>
      </c>
    </row>
    <row r="30" spans="1:9">
      <c r="A30" t="s">
        <v>4</v>
      </c>
      <c r="B30">
        <v>26</v>
      </c>
      <c r="C30">
        <v>171</v>
      </c>
      <c r="D30" s="2" t="s">
        <v>46</v>
      </c>
      <c r="E30" t="s">
        <v>24</v>
      </c>
      <c r="F30">
        <v>25</v>
      </c>
      <c r="H30" t="s">
        <v>47</v>
      </c>
      <c r="I30" t="s">
        <v>257</v>
      </c>
    </row>
    <row r="31" spans="1:9">
      <c r="A31" t="s">
        <v>4</v>
      </c>
      <c r="B31">
        <v>27</v>
      </c>
      <c r="C31">
        <v>176</v>
      </c>
      <c r="D31" s="2" t="s">
        <v>48</v>
      </c>
      <c r="E31" t="s">
        <v>49</v>
      </c>
      <c r="F31">
        <v>0.75</v>
      </c>
      <c r="H31" t="s">
        <v>258</v>
      </c>
      <c r="I31" t="s">
        <v>259</v>
      </c>
    </row>
    <row r="32" spans="1:9">
      <c r="A32" t="s">
        <v>4</v>
      </c>
      <c r="B32">
        <v>28</v>
      </c>
      <c r="C32">
        <v>178</v>
      </c>
      <c r="D32" s="2" t="s">
        <v>176</v>
      </c>
      <c r="E32" t="s">
        <v>174</v>
      </c>
      <c r="F32">
        <v>1</v>
      </c>
      <c r="H32" t="s">
        <v>177</v>
      </c>
      <c r="I32" t="s">
        <v>224</v>
      </c>
    </row>
    <row r="33" spans="1:9">
      <c r="A33" t="s">
        <v>4</v>
      </c>
      <c r="B33">
        <v>29</v>
      </c>
      <c r="C33">
        <v>192</v>
      </c>
      <c r="D33" s="2" t="s">
        <v>50</v>
      </c>
      <c r="E33" t="s">
        <v>210</v>
      </c>
      <c r="F33">
        <v>9</v>
      </c>
      <c r="H33" t="s">
        <v>51</v>
      </c>
      <c r="I33" t="s">
        <v>212</v>
      </c>
    </row>
    <row r="34" spans="1:9">
      <c r="A34" t="s">
        <v>4</v>
      </c>
      <c r="B34">
        <v>30</v>
      </c>
      <c r="C34">
        <v>195</v>
      </c>
      <c r="D34" s="2" t="s">
        <v>52</v>
      </c>
      <c r="E34" t="s">
        <v>38</v>
      </c>
      <c r="F34">
        <v>12</v>
      </c>
      <c r="G34" t="s">
        <v>194</v>
      </c>
      <c r="H34" t="s">
        <v>53</v>
      </c>
    </row>
    <row r="35" spans="1:9">
      <c r="A35" t="s">
        <v>4</v>
      </c>
      <c r="B35">
        <v>31</v>
      </c>
      <c r="C35">
        <v>196</v>
      </c>
      <c r="D35" s="2" t="s">
        <v>54</v>
      </c>
      <c r="E35" t="s">
        <v>49</v>
      </c>
      <c r="F35">
        <v>0.75</v>
      </c>
      <c r="H35" t="s">
        <v>55</v>
      </c>
      <c r="I35" t="s">
        <v>224</v>
      </c>
    </row>
    <row r="36" spans="1:9">
      <c r="A36" t="s">
        <v>4</v>
      </c>
      <c r="B36">
        <v>32</v>
      </c>
      <c r="C36">
        <v>197</v>
      </c>
      <c r="D36" s="2" t="s">
        <v>56</v>
      </c>
      <c r="E36" t="s">
        <v>57</v>
      </c>
      <c r="F36">
        <v>0.7</v>
      </c>
      <c r="H36" t="s">
        <v>58</v>
      </c>
      <c r="I36" t="s">
        <v>224</v>
      </c>
    </row>
    <row r="37" spans="1:9">
      <c r="A37" t="s">
        <v>4</v>
      </c>
      <c r="B37">
        <v>33</v>
      </c>
      <c r="C37">
        <v>201</v>
      </c>
      <c r="D37" s="2" t="s">
        <v>59</v>
      </c>
      <c r="E37" t="s">
        <v>24</v>
      </c>
      <c r="F37">
        <v>25</v>
      </c>
      <c r="H37" t="s">
        <v>60</v>
      </c>
      <c r="I37" t="s">
        <v>248</v>
      </c>
    </row>
    <row r="38" spans="1:9">
      <c r="A38" t="s">
        <v>4</v>
      </c>
      <c r="B38">
        <v>34</v>
      </c>
      <c r="C38">
        <v>202</v>
      </c>
      <c r="D38" s="2" t="s">
        <v>61</v>
      </c>
      <c r="E38" t="s">
        <v>27</v>
      </c>
      <c r="F38">
        <v>37</v>
      </c>
      <c r="H38" t="s">
        <v>62</v>
      </c>
      <c r="I38" t="s">
        <v>248</v>
      </c>
    </row>
    <row r="39" spans="1:9">
      <c r="A39" t="s">
        <v>4</v>
      </c>
      <c r="B39">
        <v>35</v>
      </c>
      <c r="C39">
        <v>203</v>
      </c>
      <c r="D39" s="2" t="s">
        <v>63</v>
      </c>
      <c r="E39" t="s">
        <v>64</v>
      </c>
      <c r="F39">
        <v>2</v>
      </c>
      <c r="H39" t="s">
        <v>65</v>
      </c>
      <c r="I39" t="s">
        <v>260</v>
      </c>
    </row>
    <row r="40" spans="1:9">
      <c r="A40" t="s">
        <v>4</v>
      </c>
      <c r="B40">
        <v>36</v>
      </c>
      <c r="C40">
        <v>207</v>
      </c>
      <c r="D40" s="2" t="s">
        <v>66</v>
      </c>
      <c r="E40" t="s">
        <v>67</v>
      </c>
      <c r="F40">
        <v>75</v>
      </c>
      <c r="H40" t="s">
        <v>68</v>
      </c>
      <c r="I40" t="s">
        <v>261</v>
      </c>
    </row>
    <row r="41" spans="1:9">
      <c r="A41" t="s">
        <v>4</v>
      </c>
      <c r="B41">
        <v>37</v>
      </c>
      <c r="C41">
        <v>208</v>
      </c>
      <c r="D41" s="2" t="s">
        <v>69</v>
      </c>
      <c r="E41" t="s">
        <v>70</v>
      </c>
      <c r="F41">
        <v>85</v>
      </c>
      <c r="H41" t="s">
        <v>71</v>
      </c>
      <c r="I41" t="s">
        <v>262</v>
      </c>
    </row>
    <row r="42" spans="1:9">
      <c r="A42" t="s">
        <v>4</v>
      </c>
      <c r="B42">
        <v>38</v>
      </c>
      <c r="C42">
        <v>213</v>
      </c>
      <c r="D42" s="2" t="s">
        <v>72</v>
      </c>
      <c r="E42" t="s">
        <v>49</v>
      </c>
      <c r="F42">
        <v>0.75</v>
      </c>
      <c r="H42" t="s">
        <v>73</v>
      </c>
      <c r="I42" t="s">
        <v>224</v>
      </c>
    </row>
    <row r="43" spans="1:9">
      <c r="A43" t="s">
        <v>4</v>
      </c>
      <c r="B43">
        <v>39</v>
      </c>
      <c r="C43">
        <v>216</v>
      </c>
      <c r="D43" s="2" t="s">
        <v>246</v>
      </c>
      <c r="E43" s="3" t="s">
        <v>244</v>
      </c>
      <c r="F43">
        <v>34</v>
      </c>
      <c r="H43" t="s">
        <v>74</v>
      </c>
      <c r="I43" t="s">
        <v>245</v>
      </c>
    </row>
    <row r="44" spans="1:9">
      <c r="A44" t="s">
        <v>4</v>
      </c>
      <c r="B44">
        <v>40</v>
      </c>
      <c r="C44">
        <v>217</v>
      </c>
      <c r="D44" s="2" t="s">
        <v>263</v>
      </c>
      <c r="E44" t="s">
        <v>49</v>
      </c>
      <c r="F44">
        <v>0.75</v>
      </c>
      <c r="H44" t="s">
        <v>75</v>
      </c>
      <c r="I44" s="8" t="s">
        <v>224</v>
      </c>
    </row>
    <row r="45" spans="1:9">
      <c r="A45" t="s">
        <v>4</v>
      </c>
      <c r="B45">
        <v>41</v>
      </c>
      <c r="C45">
        <v>218</v>
      </c>
      <c r="D45" s="2" t="s">
        <v>264</v>
      </c>
      <c r="E45" t="s">
        <v>76</v>
      </c>
      <c r="F45">
        <v>1.35</v>
      </c>
      <c r="H45" t="s">
        <v>77</v>
      </c>
      <c r="I45" s="8" t="s">
        <v>224</v>
      </c>
    </row>
    <row r="46" spans="1:9">
      <c r="A46" t="s">
        <v>4</v>
      </c>
      <c r="B46">
        <v>42</v>
      </c>
      <c r="C46">
        <v>221</v>
      </c>
      <c r="D46" s="2" t="s">
        <v>78</v>
      </c>
      <c r="E46" t="s">
        <v>6</v>
      </c>
      <c r="F46">
        <v>3</v>
      </c>
      <c r="H46" t="s">
        <v>79</v>
      </c>
      <c r="I46" t="s">
        <v>265</v>
      </c>
    </row>
    <row r="47" spans="1:9">
      <c r="A47" t="s">
        <v>4</v>
      </c>
      <c r="B47">
        <v>43</v>
      </c>
      <c r="C47">
        <v>224</v>
      </c>
      <c r="D47" s="2" t="s">
        <v>80</v>
      </c>
      <c r="E47" t="s">
        <v>81</v>
      </c>
      <c r="F47">
        <v>4</v>
      </c>
      <c r="H47" t="s">
        <v>82</v>
      </c>
      <c r="I47" t="s">
        <v>266</v>
      </c>
    </row>
    <row r="48" spans="1:9">
      <c r="A48" t="s">
        <v>4</v>
      </c>
      <c r="B48">
        <v>44</v>
      </c>
      <c r="C48">
        <v>225</v>
      </c>
      <c r="D48" s="2" t="s">
        <v>83</v>
      </c>
      <c r="E48" t="s">
        <v>19</v>
      </c>
      <c r="F48">
        <v>5</v>
      </c>
      <c r="H48" t="s">
        <v>84</v>
      </c>
      <c r="I48" t="s">
        <v>267</v>
      </c>
    </row>
    <row r="49" spans="1:9">
      <c r="A49" t="s">
        <v>4</v>
      </c>
      <c r="B49">
        <v>45</v>
      </c>
      <c r="C49">
        <v>231</v>
      </c>
      <c r="D49" s="2" t="s">
        <v>85</v>
      </c>
      <c r="E49" t="s">
        <v>86</v>
      </c>
      <c r="F49">
        <v>2.1</v>
      </c>
      <c r="H49" t="s">
        <v>87</v>
      </c>
      <c r="I49" t="s">
        <v>268</v>
      </c>
    </row>
    <row r="50" spans="1:9">
      <c r="A50" t="s">
        <v>4</v>
      </c>
      <c r="B50">
        <v>46</v>
      </c>
      <c r="C50">
        <v>236</v>
      </c>
      <c r="D50" s="2" t="s">
        <v>88</v>
      </c>
      <c r="E50" t="s">
        <v>76</v>
      </c>
      <c r="F50">
        <v>1.35</v>
      </c>
      <c r="H50" t="s">
        <v>89</v>
      </c>
      <c r="I50" s="8" t="s">
        <v>224</v>
      </c>
    </row>
    <row r="51" spans="1:9">
      <c r="A51" t="s">
        <v>4</v>
      </c>
      <c r="B51">
        <v>47</v>
      </c>
      <c r="C51">
        <v>240</v>
      </c>
      <c r="D51" s="2" t="s">
        <v>90</v>
      </c>
      <c r="E51" t="s">
        <v>91</v>
      </c>
      <c r="F51">
        <v>6.2</v>
      </c>
      <c r="H51" t="s">
        <v>32</v>
      </c>
      <c r="I51" t="s">
        <v>215</v>
      </c>
    </row>
    <row r="52" spans="1:9">
      <c r="A52" t="s">
        <v>4</v>
      </c>
      <c r="B52">
        <v>48</v>
      </c>
      <c r="C52">
        <v>256</v>
      </c>
      <c r="D52" s="2" t="s">
        <v>92</v>
      </c>
      <c r="E52" t="s">
        <v>93</v>
      </c>
      <c r="F52">
        <v>0.5</v>
      </c>
      <c r="H52" t="s">
        <v>94</v>
      </c>
      <c r="I52" t="s">
        <v>269</v>
      </c>
    </row>
    <row r="53" spans="1:9">
      <c r="A53" t="s">
        <v>4</v>
      </c>
      <c r="B53">
        <v>49</v>
      </c>
      <c r="C53">
        <v>260</v>
      </c>
      <c r="D53" s="2" t="s">
        <v>178</v>
      </c>
      <c r="E53" t="s">
        <v>174</v>
      </c>
      <c r="F53">
        <v>1</v>
      </c>
      <c r="H53" t="s">
        <v>179</v>
      </c>
      <c r="I53" t="s">
        <v>269</v>
      </c>
    </row>
    <row r="54" spans="1:9">
      <c r="A54" t="s">
        <v>4</v>
      </c>
      <c r="B54">
        <v>50</v>
      </c>
      <c r="C54">
        <v>261</v>
      </c>
      <c r="D54" s="2" t="s">
        <v>180</v>
      </c>
      <c r="E54" t="s">
        <v>175</v>
      </c>
      <c r="F54">
        <v>2</v>
      </c>
      <c r="H54" t="s">
        <v>32</v>
      </c>
      <c r="I54" t="s">
        <v>269</v>
      </c>
    </row>
    <row r="55" spans="1:9">
      <c r="A55" t="s">
        <v>4</v>
      </c>
      <c r="B55">
        <v>51</v>
      </c>
      <c r="C55">
        <v>264</v>
      </c>
      <c r="D55" s="2" t="s">
        <v>95</v>
      </c>
      <c r="E55" t="s">
        <v>96</v>
      </c>
      <c r="F55">
        <v>78</v>
      </c>
      <c r="H55" t="s">
        <v>97</v>
      </c>
      <c r="I55" t="s">
        <v>270</v>
      </c>
    </row>
    <row r="56" spans="1:9">
      <c r="A56" t="s">
        <v>4</v>
      </c>
      <c r="B56">
        <v>52</v>
      </c>
      <c r="C56">
        <v>265</v>
      </c>
      <c r="D56" s="2" t="s">
        <v>98</v>
      </c>
      <c r="E56" t="s">
        <v>99</v>
      </c>
      <c r="F56">
        <v>-85</v>
      </c>
      <c r="H56" t="s">
        <v>100</v>
      </c>
      <c r="I56" t="s">
        <v>271</v>
      </c>
    </row>
    <row r="57" spans="1:9">
      <c r="A57" t="s">
        <v>4</v>
      </c>
      <c r="B57">
        <v>53</v>
      </c>
      <c r="C57">
        <v>266</v>
      </c>
      <c r="D57" s="2" t="s">
        <v>101</v>
      </c>
      <c r="E57" s="3" t="s">
        <v>67</v>
      </c>
      <c r="F57">
        <v>75</v>
      </c>
      <c r="H57" t="s">
        <v>103</v>
      </c>
      <c r="I57" t="s">
        <v>203</v>
      </c>
    </row>
    <row r="58" spans="1:9">
      <c r="A58" t="s">
        <v>4</v>
      </c>
      <c r="B58">
        <v>54</v>
      </c>
      <c r="C58">
        <v>275</v>
      </c>
      <c r="D58" s="2" t="s">
        <v>104</v>
      </c>
      <c r="E58" s="3" t="s">
        <v>67</v>
      </c>
      <c r="F58">
        <v>75</v>
      </c>
      <c r="H58" t="s">
        <v>105</v>
      </c>
      <c r="I58" t="s">
        <v>203</v>
      </c>
    </row>
    <row r="59" spans="1:9">
      <c r="A59" t="s">
        <v>4</v>
      </c>
      <c r="B59">
        <v>55</v>
      </c>
      <c r="C59">
        <v>277</v>
      </c>
      <c r="D59" s="2" t="s">
        <v>106</v>
      </c>
      <c r="E59" t="s">
        <v>107</v>
      </c>
      <c r="F59">
        <v>79</v>
      </c>
      <c r="H59" t="s">
        <v>108</v>
      </c>
      <c r="I59" t="s">
        <v>272</v>
      </c>
    </row>
    <row r="60" spans="1:9">
      <c r="A60" t="s">
        <v>4</v>
      </c>
      <c r="B60">
        <v>56</v>
      </c>
      <c r="C60">
        <v>278</v>
      </c>
      <c r="D60" s="2" t="s">
        <v>109</v>
      </c>
      <c r="E60" t="s">
        <v>110</v>
      </c>
      <c r="F60">
        <v>88</v>
      </c>
      <c r="H60" t="s">
        <v>111</v>
      </c>
      <c r="I60" t="s">
        <v>273</v>
      </c>
    </row>
    <row r="61" spans="1:9">
      <c r="A61" t="s">
        <v>4</v>
      </c>
      <c r="B61">
        <v>57</v>
      </c>
      <c r="C61">
        <v>279</v>
      </c>
      <c r="D61" s="2" t="s">
        <v>112</v>
      </c>
      <c r="E61" t="s">
        <v>93</v>
      </c>
      <c r="F61">
        <v>0.5</v>
      </c>
      <c r="G61" s="10">
        <f>(100-F60)/(100-AVERAGE(F58:F59))</f>
        <v>0.52173913043478259</v>
      </c>
      <c r="H61" t="s">
        <v>113</v>
      </c>
    </row>
    <row r="62" spans="1:9">
      <c r="A62" t="s">
        <v>4</v>
      </c>
      <c r="B62">
        <v>58</v>
      </c>
      <c r="C62">
        <v>296</v>
      </c>
      <c r="D62" s="2" t="s">
        <v>181</v>
      </c>
      <c r="E62" t="s">
        <v>175</v>
      </c>
      <c r="F62">
        <v>2</v>
      </c>
      <c r="H62" t="s">
        <v>182</v>
      </c>
      <c r="I62" t="s">
        <v>274</v>
      </c>
    </row>
    <row r="63" spans="1:9">
      <c r="A63" t="s">
        <v>4</v>
      </c>
      <c r="B63">
        <v>59</v>
      </c>
      <c r="D63" s="2" t="s">
        <v>216</v>
      </c>
      <c r="E63" t="s">
        <v>217</v>
      </c>
      <c r="F63">
        <v>2</v>
      </c>
      <c r="G63">
        <f>ROUNDDOWN(F10/F9,0)</f>
        <v>2</v>
      </c>
      <c r="H63" t="s">
        <v>218</v>
      </c>
    </row>
    <row r="64" spans="1:9">
      <c r="A64" t="s">
        <v>4</v>
      </c>
      <c r="B64">
        <v>60</v>
      </c>
      <c r="C64">
        <v>318</v>
      </c>
      <c r="D64" s="2" t="s">
        <v>114</v>
      </c>
      <c r="E64" s="3" t="s">
        <v>219</v>
      </c>
      <c r="F64">
        <v>17</v>
      </c>
      <c r="G64" t="s">
        <v>194</v>
      </c>
      <c r="H64" t="s">
        <v>414</v>
      </c>
    </row>
    <row r="65" spans="1:9">
      <c r="A65" t="s">
        <v>4</v>
      </c>
      <c r="B65">
        <v>61</v>
      </c>
      <c r="D65" s="6" t="s">
        <v>220</v>
      </c>
      <c r="E65" s="7" t="s">
        <v>221</v>
      </c>
      <c r="F65" s="8">
        <v>29</v>
      </c>
      <c r="G65" t="s">
        <v>194</v>
      </c>
      <c r="H65" t="s">
        <v>32</v>
      </c>
    </row>
    <row r="66" spans="1:9">
      <c r="A66" t="s">
        <v>4</v>
      </c>
      <c r="B66">
        <v>62</v>
      </c>
      <c r="C66">
        <v>324</v>
      </c>
      <c r="D66" s="2" t="s">
        <v>222</v>
      </c>
      <c r="E66" t="s">
        <v>24</v>
      </c>
      <c r="F66">
        <v>25</v>
      </c>
      <c r="G66" t="s">
        <v>194</v>
      </c>
      <c r="H66" t="s">
        <v>115</v>
      </c>
    </row>
    <row r="67" spans="1:9">
      <c r="A67" t="s">
        <v>4</v>
      </c>
      <c r="B67">
        <v>63</v>
      </c>
      <c r="C67">
        <v>325</v>
      </c>
      <c r="D67" s="2" t="s">
        <v>223</v>
      </c>
      <c r="E67" t="s">
        <v>27</v>
      </c>
      <c r="F67">
        <v>37</v>
      </c>
      <c r="G67" t="s">
        <v>194</v>
      </c>
      <c r="H67" t="s">
        <v>32</v>
      </c>
    </row>
    <row r="68" spans="1:9">
      <c r="A68" t="s">
        <v>4</v>
      </c>
      <c r="B68">
        <v>64</v>
      </c>
      <c r="C68">
        <v>327</v>
      </c>
      <c r="D68" s="2" t="s">
        <v>116</v>
      </c>
      <c r="E68" t="s">
        <v>49</v>
      </c>
      <c r="F68">
        <v>0.75</v>
      </c>
      <c r="H68" t="s">
        <v>117</v>
      </c>
      <c r="I68" t="s">
        <v>224</v>
      </c>
    </row>
    <row r="69" spans="1:9">
      <c r="A69" t="s">
        <v>4</v>
      </c>
      <c r="B69">
        <v>65</v>
      </c>
      <c r="C69">
        <v>329</v>
      </c>
      <c r="D69" s="2" t="s">
        <v>225</v>
      </c>
      <c r="E69" t="s">
        <v>93</v>
      </c>
      <c r="F69">
        <v>0.5</v>
      </c>
      <c r="H69" t="s">
        <v>118</v>
      </c>
      <c r="I69" t="s">
        <v>226</v>
      </c>
    </row>
    <row r="70" spans="1:9">
      <c r="A70" t="s">
        <v>4</v>
      </c>
      <c r="B70">
        <v>66</v>
      </c>
      <c r="C70">
        <v>338</v>
      </c>
      <c r="D70" s="2" t="s">
        <v>119</v>
      </c>
      <c r="E70" t="s">
        <v>24</v>
      </c>
      <c r="F70">
        <v>25</v>
      </c>
      <c r="G70">
        <f>F66</f>
        <v>25</v>
      </c>
      <c r="H70" t="s">
        <v>235</v>
      </c>
    </row>
    <row r="71" spans="1:9">
      <c r="A71" t="s">
        <v>4</v>
      </c>
      <c r="B71">
        <v>67</v>
      </c>
      <c r="C71">
        <v>339</v>
      </c>
      <c r="D71" s="2" t="s">
        <v>120</v>
      </c>
      <c r="E71" t="s">
        <v>27</v>
      </c>
      <c r="F71">
        <v>37</v>
      </c>
      <c r="G71">
        <f>F67</f>
        <v>37</v>
      </c>
      <c r="H71" t="s">
        <v>121</v>
      </c>
    </row>
    <row r="72" spans="1:9">
      <c r="A72" t="s">
        <v>4</v>
      </c>
      <c r="B72">
        <v>68</v>
      </c>
      <c r="C72">
        <v>341</v>
      </c>
      <c r="D72" s="2" t="s">
        <v>122</v>
      </c>
      <c r="E72" t="s">
        <v>19</v>
      </c>
      <c r="F72">
        <v>5</v>
      </c>
      <c r="H72" t="s">
        <v>228</v>
      </c>
      <c r="I72" t="s">
        <v>227</v>
      </c>
    </row>
    <row r="73" spans="1:9">
      <c r="A73" t="s">
        <v>4</v>
      </c>
      <c r="B73">
        <v>69</v>
      </c>
      <c r="C73">
        <v>343</v>
      </c>
      <c r="D73" s="2" t="s">
        <v>123</v>
      </c>
      <c r="E73" t="s">
        <v>93</v>
      </c>
      <c r="F73">
        <v>0.5</v>
      </c>
      <c r="G73">
        <f>F72/F16</f>
        <v>0.55555555555555558</v>
      </c>
      <c r="H73" t="s">
        <v>229</v>
      </c>
    </row>
    <row r="74" spans="1:9">
      <c r="A74" t="s">
        <v>4</v>
      </c>
      <c r="B74">
        <v>70</v>
      </c>
      <c r="D74" s="2" t="s">
        <v>230</v>
      </c>
      <c r="E74" t="s">
        <v>210</v>
      </c>
      <c r="F74">
        <v>9</v>
      </c>
      <c r="G74">
        <f>F16</f>
        <v>9</v>
      </c>
      <c r="H74" t="s">
        <v>32</v>
      </c>
    </row>
    <row r="75" spans="1:9">
      <c r="A75" t="s">
        <v>4</v>
      </c>
      <c r="B75">
        <v>71</v>
      </c>
      <c r="C75">
        <v>357</v>
      </c>
      <c r="D75" s="2" t="s">
        <v>124</v>
      </c>
      <c r="E75" t="s">
        <v>93</v>
      </c>
      <c r="F75">
        <v>0.5</v>
      </c>
      <c r="H75" t="s">
        <v>125</v>
      </c>
      <c r="I75" t="s">
        <v>231</v>
      </c>
    </row>
    <row r="76" spans="1:9">
      <c r="A76" t="s">
        <v>4</v>
      </c>
      <c r="B76">
        <v>72</v>
      </c>
      <c r="C76">
        <v>359</v>
      </c>
      <c r="D76" s="2" t="s">
        <v>183</v>
      </c>
      <c r="E76" t="s">
        <v>174</v>
      </c>
      <c r="F76">
        <v>1</v>
      </c>
      <c r="H76" t="s">
        <v>184</v>
      </c>
      <c r="I76" t="s">
        <v>224</v>
      </c>
    </row>
    <row r="77" spans="1:9">
      <c r="A77" t="s">
        <v>4</v>
      </c>
      <c r="B77">
        <v>73</v>
      </c>
      <c r="D77" s="2" t="s">
        <v>233</v>
      </c>
      <c r="E77" s="3" t="s">
        <v>232</v>
      </c>
      <c r="F77">
        <v>2014</v>
      </c>
      <c r="I77" t="s">
        <v>234</v>
      </c>
    </row>
    <row r="78" spans="1:9">
      <c r="A78" t="s">
        <v>4</v>
      </c>
      <c r="B78">
        <v>74</v>
      </c>
      <c r="C78">
        <v>400</v>
      </c>
      <c r="D78" s="2" t="s">
        <v>126</v>
      </c>
      <c r="E78" t="s">
        <v>57</v>
      </c>
      <c r="F78">
        <v>0.7</v>
      </c>
      <c r="H78" t="s">
        <v>127</v>
      </c>
      <c r="I78" t="s">
        <v>224</v>
      </c>
    </row>
    <row r="79" spans="1:9">
      <c r="A79" t="s">
        <v>4</v>
      </c>
      <c r="B79">
        <v>75</v>
      </c>
      <c r="C79">
        <v>413</v>
      </c>
      <c r="D79" s="2" t="s">
        <v>128</v>
      </c>
      <c r="E79" s="3" t="s">
        <v>49</v>
      </c>
      <c r="F79">
        <v>0.75</v>
      </c>
      <c r="H79" t="s">
        <v>129</v>
      </c>
      <c r="I79" t="s">
        <v>259</v>
      </c>
    </row>
    <row r="80" spans="1:9">
      <c r="A80" t="s">
        <v>4</v>
      </c>
      <c r="B80">
        <v>76</v>
      </c>
      <c r="C80">
        <v>417</v>
      </c>
      <c r="D80" s="2" t="s">
        <v>130</v>
      </c>
      <c r="E80" s="3" t="s">
        <v>303</v>
      </c>
      <c r="F80">
        <v>0.25</v>
      </c>
      <c r="H80" t="s">
        <v>305</v>
      </c>
      <c r="I80" t="s">
        <v>224</v>
      </c>
    </row>
    <row r="81" spans="1:9">
      <c r="A81" t="s">
        <v>4</v>
      </c>
      <c r="B81">
        <v>77</v>
      </c>
      <c r="C81">
        <v>418</v>
      </c>
      <c r="D81" s="2" t="s">
        <v>306</v>
      </c>
      <c r="E81" s="3" t="s">
        <v>304</v>
      </c>
      <c r="F81">
        <v>1.25</v>
      </c>
      <c r="H81" t="s">
        <v>132</v>
      </c>
      <c r="I81" t="s">
        <v>224</v>
      </c>
    </row>
    <row r="82" spans="1:9">
      <c r="A82" t="s">
        <v>4</v>
      </c>
      <c r="B82">
        <v>78</v>
      </c>
      <c r="C82">
        <v>419</v>
      </c>
      <c r="D82" s="2" t="s">
        <v>133</v>
      </c>
      <c r="E82" t="s">
        <v>131</v>
      </c>
      <c r="F82">
        <v>1</v>
      </c>
      <c r="H82" t="s">
        <v>134</v>
      </c>
      <c r="I82" t="s">
        <v>224</v>
      </c>
    </row>
    <row r="83" spans="1:9">
      <c r="A83" t="s">
        <v>4</v>
      </c>
      <c r="B83">
        <v>79</v>
      </c>
      <c r="C83">
        <v>420</v>
      </c>
      <c r="D83" s="2" t="s">
        <v>135</v>
      </c>
      <c r="E83" s="3" t="s">
        <v>307</v>
      </c>
      <c r="F83">
        <v>5</v>
      </c>
      <c r="H83" t="s">
        <v>308</v>
      </c>
      <c r="I83" t="s">
        <v>224</v>
      </c>
    </row>
    <row r="84" spans="1:9">
      <c r="A84" t="s">
        <v>4</v>
      </c>
      <c r="B84">
        <v>80</v>
      </c>
      <c r="C84">
        <v>421</v>
      </c>
      <c r="D84" s="2" t="s">
        <v>309</v>
      </c>
      <c r="E84" t="s">
        <v>136</v>
      </c>
      <c r="F84">
        <v>0.5</v>
      </c>
      <c r="H84" t="s">
        <v>310</v>
      </c>
      <c r="I84" t="s">
        <v>224</v>
      </c>
    </row>
    <row r="85" spans="1:9">
      <c r="A85" t="s">
        <v>4</v>
      </c>
      <c r="B85">
        <v>81</v>
      </c>
      <c r="C85">
        <v>422</v>
      </c>
      <c r="D85" s="2" t="s">
        <v>311</v>
      </c>
      <c r="E85" s="3" t="s">
        <v>307</v>
      </c>
      <c r="F85">
        <v>5</v>
      </c>
      <c r="H85" t="s">
        <v>137</v>
      </c>
      <c r="I85" t="s">
        <v>224</v>
      </c>
    </row>
    <row r="86" spans="1:9">
      <c r="A86" t="s">
        <v>4</v>
      </c>
      <c r="B86">
        <v>82</v>
      </c>
      <c r="C86">
        <v>423</v>
      </c>
      <c r="D86" s="2" t="s">
        <v>138</v>
      </c>
      <c r="E86" t="s">
        <v>136</v>
      </c>
      <c r="F86">
        <v>0.5</v>
      </c>
      <c r="H86" t="s">
        <v>139</v>
      </c>
      <c r="I86" t="s">
        <v>224</v>
      </c>
    </row>
    <row r="87" spans="1:9">
      <c r="A87" t="s">
        <v>4</v>
      </c>
      <c r="B87">
        <v>83</v>
      </c>
      <c r="C87">
        <v>424</v>
      </c>
      <c r="D87" s="2" t="s">
        <v>140</v>
      </c>
      <c r="E87" s="3" t="s">
        <v>312</v>
      </c>
      <c r="F87">
        <v>7.25</v>
      </c>
      <c r="G87">
        <f>F$83+F$82+F79+F$84</f>
        <v>7.25</v>
      </c>
      <c r="H87" t="s">
        <v>141</v>
      </c>
      <c r="I87" t="s">
        <v>224</v>
      </c>
    </row>
    <row r="88" spans="1:9">
      <c r="A88" t="s">
        <v>4</v>
      </c>
      <c r="B88">
        <v>84</v>
      </c>
      <c r="C88">
        <v>425</v>
      </c>
      <c r="D88" s="2" t="s">
        <v>142</v>
      </c>
      <c r="E88" s="3" t="s">
        <v>313</v>
      </c>
      <c r="F88">
        <v>6.75</v>
      </c>
      <c r="G88">
        <f>F$83+F$82+F80+F$84</f>
        <v>6.75</v>
      </c>
      <c r="H88" t="s">
        <v>143</v>
      </c>
      <c r="I88" t="s">
        <v>224</v>
      </c>
    </row>
    <row r="89" spans="1:9">
      <c r="A89" t="s">
        <v>4</v>
      </c>
      <c r="B89">
        <v>85</v>
      </c>
      <c r="C89">
        <v>426</v>
      </c>
      <c r="D89" s="2" t="s">
        <v>144</v>
      </c>
      <c r="E89" s="3" t="s">
        <v>314</v>
      </c>
      <c r="F89">
        <v>7.75</v>
      </c>
      <c r="G89">
        <f>F$83+F$82+F81+F$84</f>
        <v>7.75</v>
      </c>
      <c r="H89" t="s">
        <v>145</v>
      </c>
      <c r="I89" t="s">
        <v>224</v>
      </c>
    </row>
    <row r="90" spans="1:9">
      <c r="A90" t="s">
        <v>4</v>
      </c>
      <c r="B90">
        <v>86</v>
      </c>
      <c r="C90">
        <v>428</v>
      </c>
      <c r="D90" s="2" t="s">
        <v>146</v>
      </c>
      <c r="E90" t="s">
        <v>147</v>
      </c>
      <c r="F90">
        <v>0.9</v>
      </c>
      <c r="H90" t="s">
        <v>58</v>
      </c>
      <c r="I90" t="s">
        <v>224</v>
      </c>
    </row>
    <row r="91" spans="1:9">
      <c r="A91" t="s">
        <v>4</v>
      </c>
      <c r="B91">
        <v>87</v>
      </c>
      <c r="C91">
        <v>429</v>
      </c>
      <c r="D91" s="2" t="s">
        <v>148</v>
      </c>
      <c r="E91" t="s">
        <v>149</v>
      </c>
      <c r="F91">
        <v>1.32</v>
      </c>
      <c r="G91" s="10">
        <f>1/0.76</f>
        <v>1.3157894736842106</v>
      </c>
      <c r="H91" t="s">
        <v>150</v>
      </c>
    </row>
    <row r="92" spans="1:9">
      <c r="A92" t="s">
        <v>4</v>
      </c>
      <c r="B92">
        <v>88</v>
      </c>
      <c r="C92">
        <v>430</v>
      </c>
      <c r="D92" s="2" t="s">
        <v>151</v>
      </c>
      <c r="E92" t="s">
        <v>102</v>
      </c>
      <c r="F92">
        <v>76</v>
      </c>
      <c r="H92" t="s">
        <v>152</v>
      </c>
    </row>
    <row r="93" spans="1:9">
      <c r="A93" t="s">
        <v>4</v>
      </c>
      <c r="B93">
        <v>89</v>
      </c>
      <c r="C93">
        <v>438</v>
      </c>
      <c r="D93" s="2" t="s">
        <v>315</v>
      </c>
      <c r="E93" s="3" t="s">
        <v>136</v>
      </c>
      <c r="F93">
        <v>0.5</v>
      </c>
      <c r="H93" t="s">
        <v>317</v>
      </c>
    </row>
    <row r="94" spans="1:9">
      <c r="A94" t="s">
        <v>4</v>
      </c>
      <c r="B94">
        <v>90</v>
      </c>
      <c r="C94">
        <v>439</v>
      </c>
      <c r="D94" s="2" t="s">
        <v>316</v>
      </c>
      <c r="E94" t="s">
        <v>153</v>
      </c>
      <c r="F94">
        <v>2</v>
      </c>
      <c r="H94" t="s">
        <v>58</v>
      </c>
    </row>
    <row r="95" spans="1:9">
      <c r="A95" t="s">
        <v>4</v>
      </c>
      <c r="B95">
        <v>91</v>
      </c>
      <c r="C95">
        <v>440</v>
      </c>
      <c r="D95" s="2" t="s">
        <v>154</v>
      </c>
      <c r="E95" t="s">
        <v>155</v>
      </c>
      <c r="F95">
        <v>73</v>
      </c>
      <c r="G95" s="16">
        <f>(F78*F89+0.5)/(F89+0.5)+0.0166</f>
        <v>0.73478181818181809</v>
      </c>
      <c r="H95" t="s">
        <v>156</v>
      </c>
      <c r="I95" t="s">
        <v>318</v>
      </c>
    </row>
    <row r="96" spans="1:9">
      <c r="A96" t="s">
        <v>4</v>
      </c>
      <c r="B96">
        <v>92</v>
      </c>
      <c r="C96">
        <v>441</v>
      </c>
      <c r="D96" s="2" t="s">
        <v>157</v>
      </c>
      <c r="E96" s="3" t="s">
        <v>319</v>
      </c>
      <c r="F96">
        <v>0.5</v>
      </c>
      <c r="H96" t="s">
        <v>158</v>
      </c>
      <c r="I96" t="s">
        <v>224</v>
      </c>
    </row>
    <row r="97" spans="1:9">
      <c r="A97" t="s">
        <v>4</v>
      </c>
      <c r="B97">
        <v>93</v>
      </c>
      <c r="C97">
        <v>442</v>
      </c>
      <c r="D97" s="2" t="s">
        <v>159</v>
      </c>
      <c r="E97" s="3" t="s">
        <v>415</v>
      </c>
      <c r="F97">
        <v>0.15</v>
      </c>
      <c r="G97">
        <f>F$96+(F88-F$87)*$F$78</f>
        <v>0.15000000000000002</v>
      </c>
      <c r="H97" t="s">
        <v>160</v>
      </c>
    </row>
    <row r="98" spans="1:9">
      <c r="A98" t="s">
        <v>4</v>
      </c>
      <c r="B98">
        <v>94</v>
      </c>
      <c r="C98">
        <v>443</v>
      </c>
      <c r="D98" s="2" t="s">
        <v>161</v>
      </c>
      <c r="E98" s="3" t="s">
        <v>416</v>
      </c>
      <c r="F98">
        <v>0.85</v>
      </c>
      <c r="G98">
        <f>F$96+(F89-F$87)*$F$78</f>
        <v>0.85</v>
      </c>
      <c r="H98" t="s">
        <v>145</v>
      </c>
    </row>
    <row r="99" spans="1:9">
      <c r="A99" t="s">
        <v>4</v>
      </c>
      <c r="B99">
        <v>95</v>
      </c>
      <c r="C99">
        <v>444</v>
      </c>
      <c r="D99" s="2" t="s">
        <v>162</v>
      </c>
      <c r="E99" s="3" t="s">
        <v>49</v>
      </c>
      <c r="F99">
        <v>0.75</v>
      </c>
      <c r="H99" t="s">
        <v>58</v>
      </c>
      <c r="I99" t="s">
        <v>224</v>
      </c>
    </row>
    <row r="100" spans="1:9">
      <c r="A100" t="s">
        <v>4</v>
      </c>
      <c r="B100">
        <v>96</v>
      </c>
      <c r="C100">
        <v>446</v>
      </c>
      <c r="D100" s="2" t="s">
        <v>163</v>
      </c>
      <c r="E100" s="3" t="s">
        <v>38</v>
      </c>
      <c r="F100">
        <v>12</v>
      </c>
      <c r="H100" t="s">
        <v>164</v>
      </c>
      <c r="I100" t="s">
        <v>320</v>
      </c>
    </row>
    <row r="101" spans="1:9">
      <c r="A101" t="s">
        <v>4</v>
      </c>
      <c r="B101">
        <v>97</v>
      </c>
      <c r="C101">
        <v>450</v>
      </c>
      <c r="D101" s="2" t="s">
        <v>165</v>
      </c>
      <c r="E101" s="3" t="s">
        <v>322</v>
      </c>
      <c r="F101">
        <v>0.375</v>
      </c>
      <c r="H101" t="s">
        <v>166</v>
      </c>
      <c r="I101" t="s">
        <v>321</v>
      </c>
    </row>
    <row r="102" spans="1:9">
      <c r="A102" t="s">
        <v>4</v>
      </c>
      <c r="B102">
        <v>98</v>
      </c>
      <c r="C102">
        <v>451</v>
      </c>
      <c r="D102" s="2" t="s">
        <v>167</v>
      </c>
      <c r="E102" s="3" t="s">
        <v>324</v>
      </c>
      <c r="F102">
        <v>24</v>
      </c>
      <c r="G102">
        <f>F$100*F$99/F101</f>
        <v>24</v>
      </c>
      <c r="H102" t="s">
        <v>323</v>
      </c>
    </row>
    <row r="103" spans="1:9">
      <c r="A103" t="s">
        <v>4</v>
      </c>
      <c r="B103">
        <v>99</v>
      </c>
      <c r="C103">
        <v>452</v>
      </c>
      <c r="D103" s="2" t="s">
        <v>168</v>
      </c>
      <c r="E103" s="3" t="s">
        <v>38</v>
      </c>
      <c r="F103">
        <v>12</v>
      </c>
      <c r="G103">
        <f>F100</f>
        <v>12</v>
      </c>
    </row>
    <row r="104" spans="1:9">
      <c r="A104" t="s">
        <v>4</v>
      </c>
      <c r="B104">
        <v>100</v>
      </c>
      <c r="C104">
        <v>461</v>
      </c>
      <c r="D104" s="2" t="s">
        <v>169</v>
      </c>
      <c r="E104" s="3" t="s">
        <v>304</v>
      </c>
      <c r="F104">
        <v>1.25</v>
      </c>
      <c r="G104">
        <f>F81</f>
        <v>1.25</v>
      </c>
      <c r="H104" t="s">
        <v>170</v>
      </c>
    </row>
    <row r="105" spans="1:9">
      <c r="A105" t="s">
        <v>4</v>
      </c>
      <c r="B105">
        <v>101</v>
      </c>
      <c r="C105">
        <v>462</v>
      </c>
      <c r="D105" s="2" t="s">
        <v>171</v>
      </c>
      <c r="E105" s="3" t="s">
        <v>303</v>
      </c>
      <c r="F105">
        <v>0.25</v>
      </c>
      <c r="G105">
        <f>F82</f>
        <v>1</v>
      </c>
      <c r="H105" t="s">
        <v>172</v>
      </c>
    </row>
    <row r="106" spans="1:9">
      <c r="A106" t="s">
        <v>4</v>
      </c>
      <c r="B106">
        <v>102</v>
      </c>
      <c r="C106">
        <v>463</v>
      </c>
      <c r="D106" s="2" t="s">
        <v>173</v>
      </c>
      <c r="E106" s="3" t="s">
        <v>49</v>
      </c>
      <c r="F106">
        <v>0.75</v>
      </c>
      <c r="G106">
        <f>F79</f>
        <v>0.75</v>
      </c>
      <c r="H106" t="s">
        <v>325</v>
      </c>
    </row>
    <row r="107" spans="1:9">
      <c r="A107" s="11" t="s">
        <v>4</v>
      </c>
      <c r="B107">
        <v>103</v>
      </c>
      <c r="C107" s="11">
        <v>551</v>
      </c>
      <c r="D107" s="12" t="s">
        <v>275</v>
      </c>
      <c r="E107" s="11" t="s">
        <v>57</v>
      </c>
      <c r="F107" s="11">
        <v>0.7</v>
      </c>
      <c r="H107" s="11" t="s">
        <v>276</v>
      </c>
      <c r="I107" s="11" t="s">
        <v>224</v>
      </c>
    </row>
    <row r="108" spans="1:9">
      <c r="A108" s="11" t="s">
        <v>4</v>
      </c>
      <c r="B108">
        <v>104</v>
      </c>
      <c r="C108" s="11">
        <v>552</v>
      </c>
      <c r="D108" s="12" t="s">
        <v>277</v>
      </c>
      <c r="E108" s="11" t="s">
        <v>278</v>
      </c>
      <c r="F108" s="11">
        <v>3.3</v>
      </c>
      <c r="G108" s="13">
        <f>1/(1-F107)</f>
        <v>3.333333333333333</v>
      </c>
      <c r="H108" s="11" t="s">
        <v>58</v>
      </c>
    </row>
    <row r="109" spans="1:9">
      <c r="A109" s="11" t="s">
        <v>4</v>
      </c>
      <c r="B109">
        <v>105</v>
      </c>
      <c r="C109" s="11">
        <v>590</v>
      </c>
      <c r="D109" s="12" t="s">
        <v>293</v>
      </c>
      <c r="E109" s="14" t="s">
        <v>292</v>
      </c>
      <c r="F109" s="11">
        <v>0.37</v>
      </c>
      <c r="G109">
        <f>F29/100</f>
        <v>0.37</v>
      </c>
      <c r="H109" s="11" t="s">
        <v>279</v>
      </c>
    </row>
    <row r="110" spans="1:9">
      <c r="A110" s="11" t="s">
        <v>4</v>
      </c>
      <c r="B110">
        <v>106</v>
      </c>
      <c r="C110" s="11">
        <v>592</v>
      </c>
      <c r="D110" s="12" t="s">
        <v>294</v>
      </c>
      <c r="E110" s="14" t="s">
        <v>295</v>
      </c>
      <c r="F110" s="11">
        <v>0.25</v>
      </c>
      <c r="G110">
        <f>F30/100</f>
        <v>0.25</v>
      </c>
      <c r="H110" s="11" t="s">
        <v>280</v>
      </c>
    </row>
    <row r="111" spans="1:9">
      <c r="A111" s="11" t="s">
        <v>4</v>
      </c>
      <c r="B111">
        <v>107</v>
      </c>
      <c r="C111" s="11">
        <v>596</v>
      </c>
      <c r="D111" s="12" t="s">
        <v>281</v>
      </c>
      <c r="E111" s="11" t="s">
        <v>282</v>
      </c>
      <c r="F111" s="11">
        <v>3.33</v>
      </c>
      <c r="G111" s="10">
        <f>G108</f>
        <v>3.333333333333333</v>
      </c>
      <c r="H111" s="11" t="s">
        <v>283</v>
      </c>
    </row>
    <row r="112" spans="1:9">
      <c r="A112" s="11" t="s">
        <v>4</v>
      </c>
      <c r="B112">
        <v>108</v>
      </c>
      <c r="C112" s="11">
        <v>598</v>
      </c>
      <c r="D112" s="12" t="s">
        <v>284</v>
      </c>
      <c r="E112" s="14" t="s">
        <v>296</v>
      </c>
      <c r="F112" s="11">
        <v>-0.11</v>
      </c>
      <c r="G112" s="10">
        <f>(0.75*G111/(0.75+G111))*LN((1-G109)/(1-G110))</f>
        <v>-0.10674697172129254</v>
      </c>
      <c r="H112" s="11" t="s">
        <v>298</v>
      </c>
    </row>
    <row r="113" spans="1:8">
      <c r="A113" s="11" t="s">
        <v>4</v>
      </c>
      <c r="B113">
        <v>109</v>
      </c>
      <c r="C113" s="11">
        <v>599</v>
      </c>
      <c r="D113" s="12" t="s">
        <v>299</v>
      </c>
      <c r="E113" s="14" t="s">
        <v>297</v>
      </c>
      <c r="F113" s="11">
        <v>-0.09</v>
      </c>
      <c r="G113">
        <f>-F22/100</f>
        <v>-0.09</v>
      </c>
      <c r="H113" s="11" t="s">
        <v>300</v>
      </c>
    </row>
    <row r="114" spans="1:8">
      <c r="A114" s="11" t="s">
        <v>4</v>
      </c>
      <c r="B114">
        <v>110</v>
      </c>
      <c r="C114" s="11">
        <v>618</v>
      </c>
      <c r="D114" s="12" t="s">
        <v>285</v>
      </c>
      <c r="E114" s="11" t="s">
        <v>286</v>
      </c>
      <c r="F114" s="11">
        <v>40</v>
      </c>
      <c r="G114" t="s">
        <v>194</v>
      </c>
      <c r="H114" s="11" t="s">
        <v>287</v>
      </c>
    </row>
    <row r="115" spans="1:8">
      <c r="A115" s="11" t="s">
        <v>4</v>
      </c>
      <c r="B115">
        <v>111</v>
      </c>
      <c r="C115" s="11">
        <v>624</v>
      </c>
      <c r="D115" s="12" t="s">
        <v>288</v>
      </c>
      <c r="E115" s="11" t="s">
        <v>289</v>
      </c>
      <c r="F115" s="11">
        <v>38</v>
      </c>
      <c r="G115" s="15">
        <f>15/F$114</f>
        <v>0.375</v>
      </c>
      <c r="H115" s="11" t="s">
        <v>301</v>
      </c>
    </row>
    <row r="116" spans="1:8">
      <c r="A116" s="11" t="s">
        <v>4</v>
      </c>
      <c r="B116">
        <v>112</v>
      </c>
      <c r="C116" s="11">
        <v>625</v>
      </c>
      <c r="D116" s="12" t="s">
        <v>290</v>
      </c>
      <c r="E116" s="11" t="s">
        <v>291</v>
      </c>
      <c r="F116" s="11">
        <v>100</v>
      </c>
      <c r="G116" s="15">
        <f>40/F$114</f>
        <v>1</v>
      </c>
      <c r="H116" s="11" t="s">
        <v>302</v>
      </c>
    </row>
  </sheetData>
  <autoFilter ref="A4:I106"/>
  <hyperlinks>
    <hyperlink ref="I6" r:id="rId1"/>
    <hyperlink ref="I7" r:id="rId2"/>
    <hyperlink ref="I8" r:id="rId3"/>
  </hyperlinks>
  <pageMargins left="0.7" right="0.7" top="0.75" bottom="0.75" header="0.3" footer="0.3"/>
  <pageSetup orientation="portrait" horizontalDpi="4294967292" verticalDpi="4294967292"/>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4"/>
  <sheetViews>
    <sheetView showGridLines="0" workbookViewId="0"/>
  </sheetViews>
  <sheetFormatPr baseColWidth="10" defaultColWidth="8.83203125" defaultRowHeight="13" x14ac:dyDescent="0"/>
  <cols>
    <col min="1" max="1" width="4.1640625" style="17" customWidth="1"/>
    <col min="2" max="2" width="38.33203125" style="17" customWidth="1"/>
    <col min="3" max="3" width="9.6640625" style="17" customWidth="1"/>
    <col min="4" max="4" width="10.83203125" style="17" customWidth="1"/>
    <col min="5" max="5" width="55.6640625" style="17" customWidth="1"/>
    <col min="6" max="6" width="8.83203125" style="17"/>
    <col min="7" max="7" width="19.83203125" style="17" bestFit="1" customWidth="1"/>
    <col min="8" max="16384" width="8.83203125" style="17"/>
  </cols>
  <sheetData>
    <row r="1" spans="1:7" ht="18">
      <c r="A1" s="21" t="s">
        <v>371</v>
      </c>
      <c r="B1" s="22"/>
      <c r="C1" s="22"/>
      <c r="D1" s="22"/>
      <c r="E1" s="22"/>
    </row>
    <row r="2" spans="1:7" ht="18">
      <c r="A2" s="22"/>
      <c r="B2" s="22"/>
      <c r="C2" s="22"/>
      <c r="D2" s="22"/>
      <c r="E2" s="22"/>
    </row>
    <row r="3" spans="1:7" ht="16">
      <c r="A3" s="44" t="s">
        <v>372</v>
      </c>
      <c r="B3" s="44"/>
      <c r="C3" s="23" t="s">
        <v>373</v>
      </c>
      <c r="D3" s="24" t="s">
        <v>374</v>
      </c>
      <c r="E3" s="21" t="s">
        <v>375</v>
      </c>
    </row>
    <row r="4" spans="1:7" ht="19">
      <c r="A4" s="25" t="s">
        <v>376</v>
      </c>
      <c r="B4" s="26" t="s">
        <v>377</v>
      </c>
      <c r="C4" s="26">
        <v>0.7</v>
      </c>
      <c r="D4" s="27" t="s">
        <v>378</v>
      </c>
      <c r="E4" s="28"/>
    </row>
    <row r="5" spans="1:7" ht="30">
      <c r="A5" s="25" t="s">
        <v>379</v>
      </c>
      <c r="B5" s="26" t="s">
        <v>380</v>
      </c>
      <c r="C5" s="29">
        <v>5.0000000000000001E-3</v>
      </c>
      <c r="D5" s="26" t="s">
        <v>381</v>
      </c>
      <c r="E5" s="30" t="s">
        <v>382</v>
      </c>
    </row>
    <row r="6" spans="1:7" ht="30">
      <c r="A6" s="25" t="s">
        <v>383</v>
      </c>
      <c r="B6" s="31" t="s">
        <v>384</v>
      </c>
      <c r="C6" s="32">
        <f>29/400</f>
        <v>7.2499999999999995E-2</v>
      </c>
      <c r="D6" s="26" t="s">
        <v>381</v>
      </c>
      <c r="E6" s="30" t="s">
        <v>385</v>
      </c>
      <c r="G6" s="33"/>
    </row>
    <row r="7" spans="1:7" ht="19">
      <c r="A7" s="25" t="s">
        <v>386</v>
      </c>
      <c r="B7" s="26" t="s">
        <v>387</v>
      </c>
      <c r="C7" s="34" t="s">
        <v>388</v>
      </c>
      <c r="D7" s="26" t="s">
        <v>389</v>
      </c>
      <c r="E7" s="35" t="s">
        <v>390</v>
      </c>
    </row>
    <row r="8" spans="1:7" ht="19">
      <c r="A8" s="25" t="s">
        <v>391</v>
      </c>
      <c r="B8" s="26" t="s">
        <v>392</v>
      </c>
      <c r="C8" s="34" t="s">
        <v>393</v>
      </c>
      <c r="D8" s="26" t="s">
        <v>389</v>
      </c>
      <c r="E8" s="35" t="s">
        <v>394</v>
      </c>
    </row>
    <row r="9" spans="1:7" ht="19">
      <c r="A9" s="36" t="s">
        <v>395</v>
      </c>
      <c r="B9" s="26" t="s">
        <v>396</v>
      </c>
      <c r="C9" s="45" t="s">
        <v>397</v>
      </c>
      <c r="D9" s="45"/>
      <c r="E9" s="46" t="s">
        <v>398</v>
      </c>
    </row>
    <row r="10" spans="1:7" ht="19">
      <c r="A10" s="25" t="s">
        <v>399</v>
      </c>
      <c r="B10" s="26" t="s">
        <v>400</v>
      </c>
      <c r="C10" s="45" t="s">
        <v>397</v>
      </c>
      <c r="D10" s="45"/>
      <c r="E10" s="46"/>
    </row>
    <row r="11" spans="1:7" ht="19">
      <c r="A11" s="25" t="s">
        <v>401</v>
      </c>
      <c r="B11" s="26" t="s">
        <v>402</v>
      </c>
      <c r="C11" s="37">
        <f>1/0.76</f>
        <v>1.3157894736842106</v>
      </c>
      <c r="D11" s="38"/>
      <c r="E11" s="39" t="s">
        <v>403</v>
      </c>
    </row>
    <row r="12" spans="1:7" ht="19">
      <c r="A12" s="25" t="s">
        <v>404</v>
      </c>
      <c r="B12" s="26" t="s">
        <v>405</v>
      </c>
      <c r="C12" s="26">
        <v>0.9</v>
      </c>
      <c r="D12" s="27" t="s">
        <v>378</v>
      </c>
      <c r="E12" s="40" t="s">
        <v>406</v>
      </c>
    </row>
    <row r="33" spans="1:4">
      <c r="A33" s="17" t="s">
        <v>407</v>
      </c>
      <c r="C33" s="17">
        <f>+(C$4*C$6+C$5)/(C$6+C$5)</f>
        <v>0.71935483870967731</v>
      </c>
    </row>
    <row r="34" spans="1:4">
      <c r="A34" s="17" t="s">
        <v>408</v>
      </c>
      <c r="C34" s="17">
        <f>+(1-C33)/C33</f>
        <v>0.39013452914798225</v>
      </c>
      <c r="D34" s="17">
        <f>1/(1+C34)</f>
        <v>0.71935483870967731</v>
      </c>
    </row>
  </sheetData>
  <mergeCells count="4">
    <mergeCell ref="A3:B3"/>
    <mergeCell ref="C9:D9"/>
    <mergeCell ref="E9:E10"/>
    <mergeCell ref="C10:D10"/>
  </mergeCells>
  <pageMargins left="0.45" right="0.45" top="1" bottom="1" header="0.3" footer="0.3"/>
  <pageSetup orientation="landscape" horizontalDpi="1200" verticalDpi="1200"/>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Exhibits</vt:lpstr>
      <vt:lpstr>ProseBackup</vt:lpstr>
      <vt:lpstr>Table1</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Casey Mulligan</cp:lastModifiedBy>
  <dcterms:created xsi:type="dcterms:W3CDTF">2017-06-10T18:28:33Z</dcterms:created>
  <dcterms:modified xsi:type="dcterms:W3CDTF">2017-07-04T15:16:51Z</dcterms:modified>
</cp:coreProperties>
</file>