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75" yWindow="510" windowWidth="15600" windowHeight="11760"/>
  </bookViews>
  <sheets>
    <sheet name="ReadMe" sheetId="5" r:id="rId1"/>
    <sheet name="chart and table" sheetId="1" r:id="rId2"/>
    <sheet name="returns" sheetId="3" r:id="rId3"/>
    <sheet name="assumptions" sheetId="2" r:id="rId4"/>
    <sheet name="data" sheetId="4" r:id="rId5"/>
  </sheets>
  <calcPr calcId="125725"/>
</workbook>
</file>

<file path=xl/calcChain.xml><?xml version="1.0" encoding="utf-8"?>
<calcChain xmlns="http://schemas.openxmlformats.org/spreadsheetml/2006/main">
  <c r="P39" i="3"/>
  <c r="P38"/>
  <c r="P37"/>
  <c r="P36"/>
  <c r="P35"/>
  <c r="P34"/>
  <c r="P33"/>
  <c r="P32"/>
  <c r="P31"/>
  <c r="P30"/>
  <c r="P29"/>
  <c r="P28"/>
  <c r="P27"/>
  <c r="P26"/>
  <c r="D39"/>
  <c r="D38"/>
  <c r="D37"/>
  <c r="D36"/>
  <c r="D35"/>
  <c r="D34"/>
  <c r="D33"/>
  <c r="D32"/>
  <c r="D31"/>
  <c r="D30"/>
  <c r="D29"/>
  <c r="D28"/>
  <c r="D26"/>
  <c r="D27"/>
  <c r="AB27"/>
  <c r="H17" i="2"/>
  <c r="H16"/>
  <c r="H15"/>
  <c r="H14"/>
  <c r="H13"/>
  <c r="H12"/>
  <c r="H11"/>
  <c r="H10"/>
  <c r="H9"/>
  <c r="H8"/>
  <c r="H7"/>
  <c r="H6"/>
  <c r="H5"/>
  <c r="H4"/>
  <c r="L39" i="3"/>
  <c r="K39"/>
  <c r="J39"/>
  <c r="I39"/>
  <c r="L38"/>
  <c r="K38"/>
  <c r="J38"/>
  <c r="I38"/>
  <c r="L37"/>
  <c r="K37"/>
  <c r="J37"/>
  <c r="I37"/>
  <c r="L36"/>
  <c r="K36"/>
  <c r="J36"/>
  <c r="I36"/>
  <c r="L35"/>
  <c r="K35"/>
  <c r="J35"/>
  <c r="I35"/>
  <c r="L34"/>
  <c r="K34"/>
  <c r="J34"/>
  <c r="I34"/>
  <c r="L33"/>
  <c r="K33"/>
  <c r="J33"/>
  <c r="I33"/>
  <c r="L32"/>
  <c r="K32"/>
  <c r="J32"/>
  <c r="I32"/>
  <c r="L31"/>
  <c r="K31"/>
  <c r="J31"/>
  <c r="I31"/>
  <c r="L30"/>
  <c r="K30"/>
  <c r="J30"/>
  <c r="I30"/>
  <c r="L29"/>
  <c r="K29"/>
  <c r="J29"/>
  <c r="I29"/>
  <c r="L28"/>
  <c r="K28"/>
  <c r="J28"/>
  <c r="I28"/>
  <c r="L27"/>
  <c r="K27"/>
  <c r="J27"/>
  <c r="I27"/>
  <c r="L26"/>
  <c r="K26"/>
  <c r="J26"/>
  <c r="I26"/>
  <c r="AD26" i="4" l="1"/>
  <c r="AC26"/>
  <c r="AB26"/>
  <c r="AA26"/>
  <c r="AV26"/>
  <c r="AU26"/>
  <c r="AT26"/>
  <c r="AS26"/>
  <c r="AP26"/>
  <c r="AO26"/>
  <c r="AN26"/>
  <c r="AM26"/>
  <c r="N3"/>
  <c r="L3" s="1"/>
  <c r="T3"/>
  <c r="AJ26"/>
  <c r="AI26"/>
  <c r="AH26"/>
  <c r="AG26"/>
  <c r="F26" l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E26"/>
  <c r="AV42" i="3" l="1"/>
  <c r="AU42"/>
  <c r="AT42"/>
  <c r="AS42"/>
  <c r="AJ42"/>
  <c r="AI42"/>
  <c r="AH42"/>
  <c r="AG42"/>
  <c r="X42"/>
  <c r="W42"/>
  <c r="V42"/>
  <c r="U42"/>
  <c r="R42"/>
  <c r="Q42"/>
  <c r="P42"/>
  <c r="O42"/>
  <c r="F42"/>
  <c r="E42"/>
  <c r="D42"/>
  <c r="C42"/>
  <c r="AV41"/>
  <c r="AV43" s="1"/>
  <c r="AU41"/>
  <c r="AU43" s="1"/>
  <c r="AT41"/>
  <c r="AT43" s="1"/>
  <c r="AS41"/>
  <c r="AS43" s="1"/>
  <c r="AR41"/>
  <c r="AR43" s="1"/>
  <c r="AP41"/>
  <c r="AP43" s="1"/>
  <c r="AO41"/>
  <c r="AO43" s="1"/>
  <c r="AN41"/>
  <c r="AN43" s="1"/>
  <c r="AM41"/>
  <c r="AM43" s="1"/>
  <c r="AL41"/>
  <c r="AL43" s="1"/>
  <c r="AJ41"/>
  <c r="AJ43" s="1"/>
  <c r="AI41"/>
  <c r="AI43" s="1"/>
  <c r="AH41"/>
  <c r="AH43" s="1"/>
  <c r="AG41"/>
  <c r="AG43" s="1"/>
  <c r="AF41"/>
  <c r="AF43" s="1"/>
  <c r="AD41"/>
  <c r="AD43" s="1"/>
  <c r="AC41"/>
  <c r="AC43" s="1"/>
  <c r="AB41"/>
  <c r="AB43" s="1"/>
  <c r="AA41"/>
  <c r="AA43" s="1"/>
  <c r="Z41"/>
  <c r="Z43" s="1"/>
  <c r="X41"/>
  <c r="X43" s="1"/>
  <c r="W41"/>
  <c r="W43" s="1"/>
  <c r="V41"/>
  <c r="V43" s="1"/>
  <c r="U41"/>
  <c r="U43" s="1"/>
  <c r="T41"/>
  <c r="T43" s="1"/>
  <c r="R41"/>
  <c r="R43" s="1"/>
  <c r="Q41"/>
  <c r="Q43" s="1"/>
  <c r="P41"/>
  <c r="P43" s="1"/>
  <c r="O41"/>
  <c r="O43" s="1"/>
  <c r="N41"/>
  <c r="N43" s="1"/>
  <c r="L41"/>
  <c r="L43" s="1"/>
  <c r="K41"/>
  <c r="K43" s="1"/>
  <c r="J41"/>
  <c r="J43" s="1"/>
  <c r="I41"/>
  <c r="I43" s="1"/>
  <c r="H41"/>
  <c r="H43" s="1"/>
  <c r="F41"/>
  <c r="F43" s="1"/>
  <c r="E41"/>
  <c r="E43" s="1"/>
  <c r="D41"/>
  <c r="D43" s="1"/>
  <c r="C41"/>
  <c r="C43" s="1"/>
  <c r="B41"/>
  <c r="B43" s="1"/>
  <c r="BT39" i="4" l="1"/>
  <c r="BS39"/>
  <c r="BR39"/>
  <c r="BQ39"/>
  <c r="BT38"/>
  <c r="BS38"/>
  <c r="BR38"/>
  <c r="BQ38"/>
  <c r="BT37"/>
  <c r="BS37"/>
  <c r="BR37"/>
  <c r="BQ37"/>
  <c r="BT36"/>
  <c r="BS36"/>
  <c r="BR36"/>
  <c r="BQ36"/>
  <c r="BT35"/>
  <c r="BS35"/>
  <c r="BR35"/>
  <c r="BQ35"/>
  <c r="BT34"/>
  <c r="BS34"/>
  <c r="BR34"/>
  <c r="BQ34"/>
  <c r="BT33"/>
  <c r="BS33"/>
  <c r="BR33"/>
  <c r="BQ33"/>
  <c r="BT32"/>
  <c r="BS32"/>
  <c r="BR32"/>
  <c r="BQ32"/>
  <c r="BT31"/>
  <c r="BS31"/>
  <c r="BR31"/>
  <c r="BQ31"/>
  <c r="BT30"/>
  <c r="BS30"/>
  <c r="BR30"/>
  <c r="BQ30"/>
  <c r="BT29"/>
  <c r="BS29"/>
  <c r="BR29"/>
  <c r="BQ29"/>
  <c r="BT28"/>
  <c r="BS28"/>
  <c r="BR28"/>
  <c r="BQ28"/>
  <c r="BT27"/>
  <c r="BS27"/>
  <c r="BR27"/>
  <c r="BQ27"/>
  <c r="BT26"/>
  <c r="BS26"/>
  <c r="BR26"/>
  <c r="BQ26"/>
  <c r="BZ25"/>
  <c r="BY25"/>
  <c r="BX25"/>
  <c r="BW25"/>
  <c r="BV25"/>
  <c r="BT25"/>
  <c r="BS25"/>
  <c r="BR25"/>
  <c r="BQ25"/>
  <c r="BP25"/>
  <c r="BZ24"/>
  <c r="BY24"/>
  <c r="BX24"/>
  <c r="BW24"/>
  <c r="BV24"/>
  <c r="BT24"/>
  <c r="BS24"/>
  <c r="BR24"/>
  <c r="BQ24"/>
  <c r="BP24"/>
  <c r="BZ23"/>
  <c r="BY23"/>
  <c r="BX23"/>
  <c r="BW23"/>
  <c r="BV23"/>
  <c r="BT23"/>
  <c r="BS23"/>
  <c r="BR23"/>
  <c r="BQ23"/>
  <c r="BP23"/>
  <c r="BZ22"/>
  <c r="BY22"/>
  <c r="BX22"/>
  <c r="BW22"/>
  <c r="BV22"/>
  <c r="BT22"/>
  <c r="BS22"/>
  <c r="BR22"/>
  <c r="BQ22"/>
  <c r="BP22"/>
  <c r="BZ21"/>
  <c r="BY21"/>
  <c r="BX21"/>
  <c r="BW21"/>
  <c r="BV21"/>
  <c r="BT21"/>
  <c r="BS21"/>
  <c r="BR21"/>
  <c r="BQ21"/>
  <c r="BP21"/>
  <c r="BZ20"/>
  <c r="BY20"/>
  <c r="BX20"/>
  <c r="BW20"/>
  <c r="BV20"/>
  <c r="BT20"/>
  <c r="BS20"/>
  <c r="BR20"/>
  <c r="BQ20"/>
  <c r="BP20"/>
  <c r="BZ19"/>
  <c r="BY19"/>
  <c r="BX19"/>
  <c r="BW19"/>
  <c r="BV19"/>
  <c r="BT19"/>
  <c r="BS19"/>
  <c r="BR19"/>
  <c r="BQ19"/>
  <c r="BP19"/>
  <c r="BZ18"/>
  <c r="BY18"/>
  <c r="BX18"/>
  <c r="BW18"/>
  <c r="BV18"/>
  <c r="BT18"/>
  <c r="BS18"/>
  <c r="BR18"/>
  <c r="BQ18"/>
  <c r="BP18"/>
  <c r="BZ17"/>
  <c r="BY17"/>
  <c r="BX17"/>
  <c r="BW17"/>
  <c r="BV17"/>
  <c r="BT17"/>
  <c r="BS17"/>
  <c r="BR17"/>
  <c r="BQ17"/>
  <c r="BP17"/>
  <c r="BZ16"/>
  <c r="BY16"/>
  <c r="BX16"/>
  <c r="BW16"/>
  <c r="BV16"/>
  <c r="BT16"/>
  <c r="BS16"/>
  <c r="BR16"/>
  <c r="BQ16"/>
  <c r="BP16"/>
  <c r="BZ15"/>
  <c r="BY15"/>
  <c r="BX15"/>
  <c r="BW15"/>
  <c r="BV15"/>
  <c r="BT15"/>
  <c r="BS15"/>
  <c r="BR15"/>
  <c r="BQ15"/>
  <c r="BP15"/>
  <c r="BZ14"/>
  <c r="BY14"/>
  <c r="BX14"/>
  <c r="BW14"/>
  <c r="BV14"/>
  <c r="BT14"/>
  <c r="BS14"/>
  <c r="BR14"/>
  <c r="BQ14"/>
  <c r="BP14"/>
  <c r="BZ13"/>
  <c r="BY13"/>
  <c r="BX13"/>
  <c r="BW13"/>
  <c r="BV13"/>
  <c r="BT13"/>
  <c r="BS13"/>
  <c r="BR13"/>
  <c r="BQ13"/>
  <c r="BP13"/>
  <c r="BZ12"/>
  <c r="BY12"/>
  <c r="BX12"/>
  <c r="BW12"/>
  <c r="BV12"/>
  <c r="BT12"/>
  <c r="BS12"/>
  <c r="BR12"/>
  <c r="BQ12"/>
  <c r="BP12"/>
  <c r="BZ11"/>
  <c r="BY11"/>
  <c r="BX11"/>
  <c r="BW11"/>
  <c r="BV11"/>
  <c r="BT11"/>
  <c r="BS11"/>
  <c r="BR11"/>
  <c r="BQ11"/>
  <c r="BP11"/>
  <c r="BZ10"/>
  <c r="BY10"/>
  <c r="BX10"/>
  <c r="BW10"/>
  <c r="BV10"/>
  <c r="BT10"/>
  <c r="BS10"/>
  <c r="BR10"/>
  <c r="BQ10"/>
  <c r="BP10"/>
  <c r="BZ9"/>
  <c r="BY9"/>
  <c r="BX9"/>
  <c r="BW9"/>
  <c r="BV9"/>
  <c r="BT9"/>
  <c r="BS9"/>
  <c r="BR9"/>
  <c r="BQ9"/>
  <c r="BP9"/>
  <c r="BZ8"/>
  <c r="BY8"/>
  <c r="BX8"/>
  <c r="BW8"/>
  <c r="BV8"/>
  <c r="BT8"/>
  <c r="BS8"/>
  <c r="BR8"/>
  <c r="BQ8"/>
  <c r="BP8"/>
  <c r="BZ7"/>
  <c r="BY7"/>
  <c r="BX7"/>
  <c r="BW7"/>
  <c r="BV7"/>
  <c r="BT7"/>
  <c r="BS7"/>
  <c r="BR7"/>
  <c r="BQ7"/>
  <c r="BP7"/>
  <c r="BZ6"/>
  <c r="BY6"/>
  <c r="BX6"/>
  <c r="BW6"/>
  <c r="BV6"/>
  <c r="BT6"/>
  <c r="BS6"/>
  <c r="BR6"/>
  <c r="BQ6"/>
  <c r="BP6"/>
  <c r="BZ5"/>
  <c r="BY5"/>
  <c r="BX5"/>
  <c r="BW5"/>
  <c r="BV5"/>
  <c r="BT5"/>
  <c r="BS5"/>
  <c r="BR5"/>
  <c r="BQ5"/>
  <c r="BP5"/>
  <c r="BH39"/>
  <c r="BG39"/>
  <c r="BF39"/>
  <c r="BE39"/>
  <c r="BH38"/>
  <c r="BG38"/>
  <c r="BF38"/>
  <c r="BE38"/>
  <c r="BH37"/>
  <c r="BG37"/>
  <c r="BF37"/>
  <c r="BE37"/>
  <c r="BH36"/>
  <c r="BG36"/>
  <c r="BF36"/>
  <c r="BE36"/>
  <c r="BH35"/>
  <c r="BG35"/>
  <c r="BF35"/>
  <c r="BE35"/>
  <c r="BH34"/>
  <c r="BG34"/>
  <c r="BF34"/>
  <c r="BE34"/>
  <c r="BH33"/>
  <c r="BG33"/>
  <c r="BF33"/>
  <c r="BE33"/>
  <c r="BH32"/>
  <c r="BG32"/>
  <c r="BF32"/>
  <c r="BE32"/>
  <c r="BH31"/>
  <c r="BG31"/>
  <c r="BF31"/>
  <c r="BE31"/>
  <c r="BH30"/>
  <c r="BG30"/>
  <c r="BF30"/>
  <c r="BE30"/>
  <c r="BH29"/>
  <c r="BG29"/>
  <c r="BF29"/>
  <c r="BE29"/>
  <c r="BH28"/>
  <c r="BG28"/>
  <c r="BF28"/>
  <c r="BE28"/>
  <c r="BH27"/>
  <c r="BG27"/>
  <c r="BF27"/>
  <c r="BE27"/>
  <c r="BH26"/>
  <c r="BG26"/>
  <c r="BF26"/>
  <c r="BE26"/>
  <c r="BH25"/>
  <c r="BG25"/>
  <c r="BF25"/>
  <c r="BE25"/>
  <c r="BD25"/>
  <c r="BB25"/>
  <c r="BA25"/>
  <c r="AZ25"/>
  <c r="AY25"/>
  <c r="AX25"/>
  <c r="BH24"/>
  <c r="BG24"/>
  <c r="BF24"/>
  <c r="BE24"/>
  <c r="BD24"/>
  <c r="BB24"/>
  <c r="BA24"/>
  <c r="AZ24"/>
  <c r="AY24"/>
  <c r="AX24"/>
  <c r="BH23"/>
  <c r="BG23"/>
  <c r="BF23"/>
  <c r="BE23"/>
  <c r="BD23"/>
  <c r="BB23"/>
  <c r="BA23"/>
  <c r="AZ23"/>
  <c r="AY23"/>
  <c r="AX23"/>
  <c r="BH22"/>
  <c r="BG22"/>
  <c r="BF22"/>
  <c r="BE22"/>
  <c r="BD22"/>
  <c r="BB22"/>
  <c r="BA22"/>
  <c r="AZ22"/>
  <c r="AY22"/>
  <c r="AX22"/>
  <c r="BH21"/>
  <c r="BG21"/>
  <c r="BF21"/>
  <c r="BE21"/>
  <c r="BD21"/>
  <c r="BB21"/>
  <c r="BA21"/>
  <c r="AZ21"/>
  <c r="AY21"/>
  <c r="AX21"/>
  <c r="BH20"/>
  <c r="BG20"/>
  <c r="BF20"/>
  <c r="BE20"/>
  <c r="BD20"/>
  <c r="BB20"/>
  <c r="BA20"/>
  <c r="AZ20"/>
  <c r="AY20"/>
  <c r="AX20"/>
  <c r="BH19"/>
  <c r="BG19"/>
  <c r="BF19"/>
  <c r="BE19"/>
  <c r="BD19"/>
  <c r="BB19"/>
  <c r="BA19"/>
  <c r="AZ19"/>
  <c r="AY19"/>
  <c r="AX19"/>
  <c r="BH18"/>
  <c r="BG18"/>
  <c r="BF18"/>
  <c r="BE18"/>
  <c r="BD18"/>
  <c r="BB18"/>
  <c r="BA18"/>
  <c r="AZ18"/>
  <c r="AY18"/>
  <c r="AX18"/>
  <c r="BH17"/>
  <c r="BG17"/>
  <c r="BF17"/>
  <c r="BE17"/>
  <c r="BD17"/>
  <c r="BB17"/>
  <c r="BA17"/>
  <c r="AZ17"/>
  <c r="AY17"/>
  <c r="AX17"/>
  <c r="BH16"/>
  <c r="BG16"/>
  <c r="BF16"/>
  <c r="BE16"/>
  <c r="BD16"/>
  <c r="BB16"/>
  <c r="BA16"/>
  <c r="AZ16"/>
  <c r="AY16"/>
  <c r="AX16"/>
  <c r="BH15"/>
  <c r="BG15"/>
  <c r="BF15"/>
  <c r="BE15"/>
  <c r="BD15"/>
  <c r="BB15"/>
  <c r="BA15"/>
  <c r="AZ15"/>
  <c r="AY15"/>
  <c r="AX15"/>
  <c r="BH14"/>
  <c r="BG14"/>
  <c r="BF14"/>
  <c r="BE14"/>
  <c r="BD14"/>
  <c r="BB14"/>
  <c r="BA14"/>
  <c r="AZ14"/>
  <c r="AY14"/>
  <c r="AX14"/>
  <c r="BH13"/>
  <c r="BG13"/>
  <c r="BF13"/>
  <c r="BE13"/>
  <c r="BD13"/>
  <c r="BB13"/>
  <c r="BA13"/>
  <c r="AZ13"/>
  <c r="AY13"/>
  <c r="AX13"/>
  <c r="BH12"/>
  <c r="BG12"/>
  <c r="BF12"/>
  <c r="BE12"/>
  <c r="BD12"/>
  <c r="BB12"/>
  <c r="BA12"/>
  <c r="AZ12"/>
  <c r="AY12"/>
  <c r="AX12"/>
  <c r="BH11"/>
  <c r="BG11"/>
  <c r="BF11"/>
  <c r="BE11"/>
  <c r="BD11"/>
  <c r="BB11"/>
  <c r="BA11"/>
  <c r="AZ11"/>
  <c r="AY11"/>
  <c r="AX11"/>
  <c r="BH10"/>
  <c r="BG10"/>
  <c r="BF10"/>
  <c r="BE10"/>
  <c r="BD10"/>
  <c r="BB10"/>
  <c r="BA10"/>
  <c r="AZ10"/>
  <c r="AY10"/>
  <c r="AX10"/>
  <c r="BH9"/>
  <c r="BG9"/>
  <c r="BF9"/>
  <c r="BE9"/>
  <c r="BD9"/>
  <c r="BB9"/>
  <c r="BA9"/>
  <c r="AZ9"/>
  <c r="AY9"/>
  <c r="AX9"/>
  <c r="BH8"/>
  <c r="BG8"/>
  <c r="BF8"/>
  <c r="BE8"/>
  <c r="BD8"/>
  <c r="BB8"/>
  <c r="BA8"/>
  <c r="AZ8"/>
  <c r="AY8"/>
  <c r="AX8"/>
  <c r="BH7"/>
  <c r="BG7"/>
  <c r="BF7"/>
  <c r="BE7"/>
  <c r="BD7"/>
  <c r="BB7"/>
  <c r="BA7"/>
  <c r="AZ7"/>
  <c r="AY7"/>
  <c r="AX7"/>
  <c r="BH6"/>
  <c r="BG6"/>
  <c r="BF6"/>
  <c r="BE6"/>
  <c r="BD6"/>
  <c r="BB6"/>
  <c r="BA6"/>
  <c r="AZ6"/>
  <c r="AY6"/>
  <c r="AX6"/>
  <c r="BH5"/>
  <c r="BG5"/>
  <c r="BF5"/>
  <c r="BE5"/>
  <c r="BD5"/>
  <c r="BB5"/>
  <c r="BA5"/>
  <c r="AZ5"/>
  <c r="AY5"/>
  <c r="AX5"/>
  <c r="AY4"/>
  <c r="BZ4"/>
  <c r="BY4"/>
  <c r="BX4"/>
  <c r="BW4"/>
  <c r="BV4"/>
  <c r="BT4"/>
  <c r="BS4"/>
  <c r="BR4"/>
  <c r="BQ4"/>
  <c r="BP4"/>
  <c r="BH4"/>
  <c r="BG4"/>
  <c r="BF4"/>
  <c r="BE4"/>
  <c r="BD4"/>
  <c r="BB4"/>
  <c r="BA4"/>
  <c r="AZ4"/>
  <c r="AX4"/>
  <c r="AM26" i="3" l="1"/>
  <c r="AP39"/>
  <c r="AO39"/>
  <c r="AN39"/>
  <c r="AM39"/>
  <c r="AP38"/>
  <c r="AO38"/>
  <c r="AN38"/>
  <c r="AM38"/>
  <c r="AP37"/>
  <c r="AO37"/>
  <c r="AN37"/>
  <c r="AM37"/>
  <c r="AP36"/>
  <c r="AO36"/>
  <c r="AN36"/>
  <c r="AM36"/>
  <c r="AP35"/>
  <c r="AO35"/>
  <c r="AN35"/>
  <c r="AM35"/>
  <c r="AP34"/>
  <c r="AO34"/>
  <c r="AN34"/>
  <c r="AM34"/>
  <c r="AP33"/>
  <c r="AO33"/>
  <c r="AN33"/>
  <c r="AM33"/>
  <c r="AP32"/>
  <c r="AO32"/>
  <c r="AN32"/>
  <c r="AM32"/>
  <c r="AP31"/>
  <c r="AO31"/>
  <c r="AN31"/>
  <c r="AM31"/>
  <c r="AP30"/>
  <c r="AO30"/>
  <c r="AN30"/>
  <c r="AM30"/>
  <c r="AP29"/>
  <c r="AO29"/>
  <c r="AN29"/>
  <c r="AM29"/>
  <c r="AP28"/>
  <c r="AO28"/>
  <c r="AN28"/>
  <c r="AM28"/>
  <c r="AP27"/>
  <c r="AO27"/>
  <c r="AN27"/>
  <c r="AM27"/>
  <c r="AP26"/>
  <c r="AP42" s="1"/>
  <c r="AO26"/>
  <c r="AO42" s="1"/>
  <c r="AN26"/>
  <c r="BZ39" i="4"/>
  <c r="BY39"/>
  <c r="BX39"/>
  <c r="BW39"/>
  <c r="BZ38"/>
  <c r="BY38"/>
  <c r="BX38"/>
  <c r="BW38"/>
  <c r="BZ37"/>
  <c r="BY37"/>
  <c r="BX37"/>
  <c r="BW37"/>
  <c r="BZ36"/>
  <c r="BY36"/>
  <c r="BX36"/>
  <c r="BW36"/>
  <c r="BZ35"/>
  <c r="BY35"/>
  <c r="BX35"/>
  <c r="BW35"/>
  <c r="BZ34"/>
  <c r="BY34"/>
  <c r="BX34"/>
  <c r="BW34"/>
  <c r="BZ33"/>
  <c r="BY33"/>
  <c r="BX33"/>
  <c r="BW33"/>
  <c r="BZ32"/>
  <c r="BY32"/>
  <c r="BX32"/>
  <c r="BW32"/>
  <c r="BZ31"/>
  <c r="BY31"/>
  <c r="BX31"/>
  <c r="BW31"/>
  <c r="BZ30"/>
  <c r="BY30"/>
  <c r="BX30"/>
  <c r="BW30"/>
  <c r="BZ29"/>
  <c r="BY29"/>
  <c r="BX29"/>
  <c r="BW29"/>
  <c r="BZ28"/>
  <c r="BY28"/>
  <c r="BX28"/>
  <c r="BW28"/>
  <c r="BZ27"/>
  <c r="BY27"/>
  <c r="BX27"/>
  <c r="BW27"/>
  <c r="AN42" i="3" l="1"/>
  <c r="AM42"/>
  <c r="AZ27" i="4"/>
  <c r="AD27" i="3"/>
  <c r="BB27" i="4" s="1"/>
  <c r="AB28" i="3"/>
  <c r="AZ28" i="4" s="1"/>
  <c r="AD28" i="3"/>
  <c r="BB28" i="4" s="1"/>
  <c r="AB29" i="3"/>
  <c r="AZ29" i="4" s="1"/>
  <c r="AD29" i="3"/>
  <c r="BB29" i="4" s="1"/>
  <c r="AB30" i="3"/>
  <c r="AZ30" i="4" s="1"/>
  <c r="AD30" i="3"/>
  <c r="BB30" i="4" s="1"/>
  <c r="AB31" i="3"/>
  <c r="AZ31" i="4" s="1"/>
  <c r="AD31" i="3"/>
  <c r="BB31" i="4" s="1"/>
  <c r="AB32" i="3"/>
  <c r="AZ32" i="4" s="1"/>
  <c r="AD32" i="3"/>
  <c r="BB32" i="4" s="1"/>
  <c r="AB33" i="3"/>
  <c r="AZ33" i="4" s="1"/>
  <c r="AD33" i="3"/>
  <c r="BB33" i="4" s="1"/>
  <c r="AB34" i="3"/>
  <c r="AZ34" i="4" s="1"/>
  <c r="AD34" i="3"/>
  <c r="BB34" i="4" s="1"/>
  <c r="AB35" i="3"/>
  <c r="AZ35" i="4" s="1"/>
  <c r="AD35" i="3"/>
  <c r="BB35" i="4" s="1"/>
  <c r="AB36" i="3"/>
  <c r="AZ36" i="4" s="1"/>
  <c r="AD36" i="3"/>
  <c r="BB36" i="4" s="1"/>
  <c r="AB37" i="3"/>
  <c r="AZ37" i="4" s="1"/>
  <c r="AD37" i="3"/>
  <c r="BB37" i="4" s="1"/>
  <c r="AB38" i="3"/>
  <c r="AZ38" i="4" s="1"/>
  <c r="AD38" i="3"/>
  <c r="BB38" i="4" s="1"/>
  <c r="AB39" i="3"/>
  <c r="AZ39" i="4" s="1"/>
  <c r="AD39" i="3"/>
  <c r="BB39" i="4" s="1"/>
  <c r="AA27" i="3"/>
  <c r="AY27" i="4" s="1"/>
  <c r="AC27" i="3"/>
  <c r="BA27" i="4" s="1"/>
  <c r="AA28" i="3"/>
  <c r="AY28" i="4" s="1"/>
  <c r="AC28" i="3"/>
  <c r="BA28" i="4" s="1"/>
  <c r="AA29" i="3"/>
  <c r="AY29" i="4" s="1"/>
  <c r="AC29" i="3"/>
  <c r="BA29" i="4" s="1"/>
  <c r="AA30" i="3"/>
  <c r="AY30" i="4" s="1"/>
  <c r="AC30" i="3"/>
  <c r="BA30" i="4" s="1"/>
  <c r="AA31" i="3"/>
  <c r="AY31" i="4" s="1"/>
  <c r="AC31" i="3"/>
  <c r="BA31" i="4" s="1"/>
  <c r="AA32" i="3"/>
  <c r="AY32" i="4" s="1"/>
  <c r="AC32" i="3"/>
  <c r="BA32" i="4" s="1"/>
  <c r="AA33" i="3"/>
  <c r="AY33" i="4" s="1"/>
  <c r="AC33" i="3"/>
  <c r="BA33" i="4" s="1"/>
  <c r="AA34" i="3"/>
  <c r="AY34" i="4" s="1"/>
  <c r="AC34" i="3"/>
  <c r="BA34" i="4" s="1"/>
  <c r="AA35" i="3"/>
  <c r="AY35" i="4" s="1"/>
  <c r="AC35" i="3"/>
  <c r="BA35" i="4" s="1"/>
  <c r="AA36" i="3"/>
  <c r="AY36" i="4" s="1"/>
  <c r="AC36" i="3"/>
  <c r="BA36" i="4" s="1"/>
  <c r="AA37" i="3"/>
  <c r="AY37" i="4" s="1"/>
  <c r="AC37" i="3"/>
  <c r="BA37" i="4" s="1"/>
  <c r="AA38" i="3"/>
  <c r="AY38" i="4" s="1"/>
  <c r="AC38" i="3"/>
  <c r="BA38" i="4" s="1"/>
  <c r="AA39" i="3"/>
  <c r="AY39" i="4" s="1"/>
  <c r="AC39" i="3"/>
  <c r="BA39" i="4" s="1"/>
  <c r="J42" i="3"/>
  <c r="BX26" i="4"/>
  <c r="L42" i="3"/>
  <c r="BZ26" i="4"/>
  <c r="AB26" i="3"/>
  <c r="AZ26" i="4" s="1"/>
  <c r="AD26" i="3"/>
  <c r="I42"/>
  <c r="BW26" i="4"/>
  <c r="K42" i="3"/>
  <c r="BY26" i="4"/>
  <c r="AA26" i="3"/>
  <c r="AY26" i="4" s="1"/>
  <c r="AC26" i="3"/>
  <c r="AD42" l="1"/>
  <c r="AB42"/>
  <c r="AC42"/>
  <c r="AA42"/>
  <c r="BA26" i="4"/>
  <c r="BB26"/>
  <c r="N36" i="1"/>
  <c r="N30"/>
  <c r="N24"/>
  <c r="N18"/>
  <c r="N35"/>
  <c r="N29"/>
  <c r="N23"/>
  <c r="N17"/>
  <c r="M36"/>
  <c r="M30"/>
  <c r="M24"/>
  <c r="M18"/>
  <c r="M35"/>
  <c r="O35" s="1"/>
  <c r="M29"/>
  <c r="O29" s="1"/>
  <c r="M23"/>
  <c r="O23" s="1"/>
  <c r="M17"/>
  <c r="O17" s="1"/>
  <c r="R36"/>
  <c r="R30"/>
  <c r="R24"/>
  <c r="R18"/>
  <c r="R35"/>
  <c r="R29"/>
  <c r="R23"/>
  <c r="R17"/>
  <c r="Q36"/>
  <c r="Q30"/>
  <c r="Q24"/>
  <c r="Q18"/>
  <c r="Q35"/>
  <c r="S35" s="1"/>
  <c r="Q29"/>
  <c r="S29" s="1"/>
  <c r="Q23"/>
  <c r="Q17"/>
  <c r="S17" s="1"/>
  <c r="S23" l="1"/>
  <c r="Q22"/>
  <c r="Q34"/>
  <c r="R22"/>
  <c r="R34"/>
  <c r="M22"/>
  <c r="M34"/>
  <c r="N22"/>
  <c r="N34"/>
  <c r="Q16"/>
  <c r="Q28"/>
  <c r="R16"/>
  <c r="R28"/>
  <c r="M16"/>
  <c r="M28"/>
  <c r="N16"/>
  <c r="N28"/>
  <c r="S30"/>
  <c r="S28" s="1"/>
  <c r="O30"/>
  <c r="O28" s="1"/>
  <c r="S24"/>
  <c r="S36"/>
  <c r="S34" s="1"/>
  <c r="O24"/>
  <c r="O22" s="1"/>
  <c r="O36"/>
  <c r="O34" s="1"/>
  <c r="S18"/>
  <c r="S16" s="1"/>
  <c r="O18"/>
  <c r="O16" s="1"/>
  <c r="H26" i="4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T4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7"/>
  <c r="AF6"/>
  <c r="AF5"/>
  <c r="AF4"/>
  <c r="Z25"/>
  <c r="K25" s="1"/>
  <c r="Z24"/>
  <c r="K24" s="1"/>
  <c r="B24" s="1"/>
  <c r="Z23"/>
  <c r="Z22"/>
  <c r="K22" s="1"/>
  <c r="B22" s="1"/>
  <c r="Z21"/>
  <c r="K21" s="1"/>
  <c r="B21" s="1"/>
  <c r="Z20"/>
  <c r="K20" s="1"/>
  <c r="B20" s="1"/>
  <c r="Z19"/>
  <c r="Z18"/>
  <c r="K18" s="1"/>
  <c r="B18" s="1"/>
  <c r="Z17"/>
  <c r="K17" s="1"/>
  <c r="B17" s="1"/>
  <c r="Z16"/>
  <c r="K16" s="1"/>
  <c r="B16" s="1"/>
  <c r="Z15"/>
  <c r="Z14"/>
  <c r="K14" s="1"/>
  <c r="B14" s="1"/>
  <c r="Z13"/>
  <c r="K13" s="1"/>
  <c r="B13" s="1"/>
  <c r="Z12"/>
  <c r="K12" s="1"/>
  <c r="B12" s="1"/>
  <c r="Z11"/>
  <c r="Z10"/>
  <c r="K10" s="1"/>
  <c r="B10" s="1"/>
  <c r="Z9"/>
  <c r="K9" s="1"/>
  <c r="B9" s="1"/>
  <c r="Z8"/>
  <c r="K8" s="1"/>
  <c r="B8" s="1"/>
  <c r="Z7"/>
  <c r="Z6"/>
  <c r="K6" s="1"/>
  <c r="B6" s="1"/>
  <c r="Z5"/>
  <c r="K5" s="1"/>
  <c r="B5" s="1"/>
  <c r="Z4"/>
  <c r="K4" s="1"/>
  <c r="B4" s="1"/>
  <c r="N33" i="1"/>
  <c r="N27"/>
  <c r="N21"/>
  <c r="N15"/>
  <c r="R33"/>
  <c r="R27"/>
  <c r="R21"/>
  <c r="R15"/>
  <c r="M33"/>
  <c r="M32" s="1"/>
  <c r="M27"/>
  <c r="M21"/>
  <c r="M15"/>
  <c r="Q33"/>
  <c r="Q27"/>
  <c r="Q21"/>
  <c r="Q15"/>
  <c r="D20" i="4"/>
  <c r="D19"/>
  <c r="D18"/>
  <c r="D17"/>
  <c r="D16"/>
  <c r="D15"/>
  <c r="D14"/>
  <c r="D13"/>
  <c r="D12"/>
  <c r="D11"/>
  <c r="D10"/>
  <c r="D9"/>
  <c r="D8"/>
  <c r="D7"/>
  <c r="D6"/>
  <c r="D5"/>
  <c r="D4"/>
  <c r="D3"/>
  <c r="J21"/>
  <c r="D21" s="1"/>
  <c r="C3"/>
  <c r="B3"/>
  <c r="S22" i="1" l="1"/>
  <c r="J22" i="4"/>
  <c r="J23" s="1"/>
  <c r="J24" s="1"/>
  <c r="J25" s="1"/>
  <c r="D25" s="1"/>
  <c r="N32" i="1"/>
  <c r="K7" i="4"/>
  <c r="B7" s="1"/>
  <c r="K15"/>
  <c r="B15" s="1"/>
  <c r="K19"/>
  <c r="B19" s="1"/>
  <c r="K23"/>
  <c r="B23" s="1"/>
  <c r="R32" i="1"/>
  <c r="K11" i="4"/>
  <c r="B11" s="1"/>
  <c r="G25"/>
  <c r="B25"/>
  <c r="N26" i="3"/>
  <c r="AL26"/>
  <c r="T26"/>
  <c r="BN6" i="4"/>
  <c r="BL6"/>
  <c r="BM6"/>
  <c r="BK6"/>
  <c r="CH6"/>
  <c r="CI6"/>
  <c r="CF6"/>
  <c r="CG6"/>
  <c r="BN8"/>
  <c r="BL8"/>
  <c r="BM8"/>
  <c r="BK8"/>
  <c r="CH8"/>
  <c r="CI8"/>
  <c r="CF8"/>
  <c r="CG8"/>
  <c r="BN10"/>
  <c r="BL10"/>
  <c r="BM10"/>
  <c r="BK10"/>
  <c r="CF10"/>
  <c r="CH10"/>
  <c r="CI10"/>
  <c r="CG10"/>
  <c r="BN12"/>
  <c r="BL12"/>
  <c r="BM12"/>
  <c r="BK12"/>
  <c r="CF12"/>
  <c r="CI12"/>
  <c r="CH12"/>
  <c r="CG12"/>
  <c r="BN14"/>
  <c r="BL14"/>
  <c r="BM14"/>
  <c r="BK14"/>
  <c r="CI14"/>
  <c r="CH14"/>
  <c r="CF14"/>
  <c r="CG14"/>
  <c r="BN16"/>
  <c r="BL16"/>
  <c r="BM16"/>
  <c r="BK16"/>
  <c r="CI16"/>
  <c r="CH16"/>
  <c r="CF16"/>
  <c r="CG16"/>
  <c r="BN18"/>
  <c r="BL18"/>
  <c r="BM18"/>
  <c r="BK18"/>
  <c r="CF18"/>
  <c r="CI18"/>
  <c r="CH18"/>
  <c r="CG18"/>
  <c r="BN20"/>
  <c r="BL20"/>
  <c r="BM20"/>
  <c r="BK20"/>
  <c r="CF20"/>
  <c r="CI20"/>
  <c r="CH20"/>
  <c r="CG20"/>
  <c r="BN22"/>
  <c r="BL22"/>
  <c r="BM22"/>
  <c r="BK22"/>
  <c r="CI22"/>
  <c r="CH22"/>
  <c r="CF22"/>
  <c r="CG22"/>
  <c r="BN24"/>
  <c r="BL24"/>
  <c r="BM24"/>
  <c r="BK24"/>
  <c r="CH24"/>
  <c r="CI24"/>
  <c r="CF24"/>
  <c r="CG24"/>
  <c r="B26" i="3"/>
  <c r="H26"/>
  <c r="Z26"/>
  <c r="L5" i="4"/>
  <c r="C5" s="1"/>
  <c r="L7"/>
  <c r="C7" s="1"/>
  <c r="L9"/>
  <c r="C9" s="1"/>
  <c r="L11"/>
  <c r="C11" s="1"/>
  <c r="L13"/>
  <c r="C13" s="1"/>
  <c r="L15"/>
  <c r="C15" s="1"/>
  <c r="L17"/>
  <c r="C17" s="1"/>
  <c r="L19"/>
  <c r="C19" s="1"/>
  <c r="L21"/>
  <c r="C21" s="1"/>
  <c r="L23"/>
  <c r="C23" s="1"/>
  <c r="L25"/>
  <c r="C25" s="1"/>
  <c r="BN5"/>
  <c r="BL5"/>
  <c r="BN4"/>
  <c r="BL4"/>
  <c r="BM5"/>
  <c r="BK5"/>
  <c r="BM4"/>
  <c r="BK4"/>
  <c r="CH4"/>
  <c r="CG4"/>
  <c r="CF5"/>
  <c r="CF4"/>
  <c r="CG5"/>
  <c r="CI5"/>
  <c r="CI4"/>
  <c r="CH5"/>
  <c r="BN7"/>
  <c r="BL7"/>
  <c r="BM7"/>
  <c r="BK7"/>
  <c r="CI7"/>
  <c r="CG7"/>
  <c r="CF7"/>
  <c r="CH7"/>
  <c r="BN9"/>
  <c r="BL9"/>
  <c r="BM9"/>
  <c r="BK9"/>
  <c r="CI9"/>
  <c r="CF9"/>
  <c r="CG9"/>
  <c r="CH9"/>
  <c r="BN11"/>
  <c r="BL11"/>
  <c r="BM11"/>
  <c r="BK11"/>
  <c r="CI11"/>
  <c r="CG11"/>
  <c r="CF11"/>
  <c r="CH11"/>
  <c r="BN13"/>
  <c r="BL13"/>
  <c r="BM13"/>
  <c r="BK13"/>
  <c r="CI13"/>
  <c r="CF13"/>
  <c r="CG13"/>
  <c r="CH13"/>
  <c r="BN15"/>
  <c r="BL15"/>
  <c r="BM15"/>
  <c r="BK15"/>
  <c r="CH15"/>
  <c r="CG15"/>
  <c r="CF15"/>
  <c r="CI15"/>
  <c r="BN17"/>
  <c r="BL17"/>
  <c r="BM17"/>
  <c r="BK17"/>
  <c r="CH17"/>
  <c r="CF17"/>
  <c r="CG17"/>
  <c r="CI17"/>
  <c r="BN19"/>
  <c r="BL19"/>
  <c r="BM19"/>
  <c r="BK19"/>
  <c r="CH19"/>
  <c r="CG19"/>
  <c r="CF19"/>
  <c r="CI19"/>
  <c r="BN21"/>
  <c r="BL21"/>
  <c r="BM21"/>
  <c r="BK21"/>
  <c r="CH21"/>
  <c r="CF21"/>
  <c r="CG21"/>
  <c r="CI21"/>
  <c r="BN23"/>
  <c r="BL23"/>
  <c r="BM23"/>
  <c r="BK23"/>
  <c r="CI23"/>
  <c r="CG23"/>
  <c r="CF23"/>
  <c r="CH23"/>
  <c r="BN25"/>
  <c r="BL25"/>
  <c r="BM25"/>
  <c r="BK25"/>
  <c r="CI25"/>
  <c r="CF25"/>
  <c r="CG25"/>
  <c r="CH25"/>
  <c r="L4"/>
  <c r="C4" s="1"/>
  <c r="L6"/>
  <c r="C6" s="1"/>
  <c r="L8"/>
  <c r="C8" s="1"/>
  <c r="L10"/>
  <c r="C10" s="1"/>
  <c r="L12"/>
  <c r="C12" s="1"/>
  <c r="L14"/>
  <c r="C14" s="1"/>
  <c r="L16"/>
  <c r="C16" s="1"/>
  <c r="L18"/>
  <c r="C18" s="1"/>
  <c r="L20"/>
  <c r="C20" s="1"/>
  <c r="L22"/>
  <c r="C22" s="1"/>
  <c r="L24"/>
  <c r="C24" s="1"/>
  <c r="M20" i="1"/>
  <c r="R20"/>
  <c r="N20"/>
  <c r="H27" i="4"/>
  <c r="R14" i="1"/>
  <c r="N14"/>
  <c r="R26"/>
  <c r="N26"/>
  <c r="S33"/>
  <c r="O15"/>
  <c r="S21"/>
  <c r="S15"/>
  <c r="Q20"/>
  <c r="S27"/>
  <c r="Q32"/>
  <c r="O27"/>
  <c r="S32"/>
  <c r="M14"/>
  <c r="M26"/>
  <c r="O21"/>
  <c r="O33"/>
  <c r="O32" s="1"/>
  <c r="Q14"/>
  <c r="Q26"/>
  <c r="E27" i="4"/>
  <c r="D22"/>
  <c r="D24"/>
  <c r="D23"/>
  <c r="BV26" l="1"/>
  <c r="AX26"/>
  <c r="BP26"/>
  <c r="CI41"/>
  <c r="W20" i="1" s="1"/>
  <c r="CH41" i="4"/>
  <c r="W19" i="1" s="1"/>
  <c r="CE25" i="4"/>
  <c r="BJ25"/>
  <c r="CB25"/>
  <c r="CD25"/>
  <c r="CC25"/>
  <c r="CE23"/>
  <c r="CB23"/>
  <c r="CC23"/>
  <c r="CD23"/>
  <c r="BJ23"/>
  <c r="BJ21"/>
  <c r="CE21"/>
  <c r="CB21"/>
  <c r="CD21"/>
  <c r="CC21"/>
  <c r="BJ19"/>
  <c r="CE19"/>
  <c r="CB19"/>
  <c r="CD19"/>
  <c r="CC19"/>
  <c r="BJ17"/>
  <c r="CE17"/>
  <c r="CB17"/>
  <c r="CD17"/>
  <c r="CC17"/>
  <c r="BJ15"/>
  <c r="CE15"/>
  <c r="CB15"/>
  <c r="CD15"/>
  <c r="CC15"/>
  <c r="CE13"/>
  <c r="CD13"/>
  <c r="BJ13"/>
  <c r="CB13"/>
  <c r="CC13"/>
  <c r="CE11"/>
  <c r="BJ11"/>
  <c r="CB11"/>
  <c r="CD11"/>
  <c r="CC11"/>
  <c r="CE9"/>
  <c r="BJ9"/>
  <c r="CB9"/>
  <c r="CD9"/>
  <c r="CC9"/>
  <c r="CE7"/>
  <c r="BJ7"/>
  <c r="CB7"/>
  <c r="CD7"/>
  <c r="CC7"/>
  <c r="CF41"/>
  <c r="CG41"/>
  <c r="W17" i="1" s="1"/>
  <c r="CC4" i="4"/>
  <c r="CE4"/>
  <c r="CD4"/>
  <c r="CB4"/>
  <c r="BJ4"/>
  <c r="CE5"/>
  <c r="BJ5"/>
  <c r="CB5"/>
  <c r="CD5"/>
  <c r="CC5"/>
  <c r="CD24"/>
  <c r="BJ24"/>
  <c r="CC24"/>
  <c r="CE24"/>
  <c r="CB24"/>
  <c r="BJ22"/>
  <c r="CD22"/>
  <c r="CC22"/>
  <c r="CB22"/>
  <c r="CE22"/>
  <c r="BJ20"/>
  <c r="CD20"/>
  <c r="CC20"/>
  <c r="CB20"/>
  <c r="CE20"/>
  <c r="BJ18"/>
  <c r="CD18"/>
  <c r="CC18"/>
  <c r="CB18"/>
  <c r="CE18"/>
  <c r="BJ16"/>
  <c r="CD16"/>
  <c r="CC16"/>
  <c r="CB16"/>
  <c r="CE16"/>
  <c r="CD14"/>
  <c r="CC14"/>
  <c r="CB14"/>
  <c r="BJ14"/>
  <c r="CE14"/>
  <c r="CD12"/>
  <c r="BJ12"/>
  <c r="CE12"/>
  <c r="CB12"/>
  <c r="CC12"/>
  <c r="CD10"/>
  <c r="BJ10"/>
  <c r="CC10"/>
  <c r="CB10"/>
  <c r="CE10"/>
  <c r="CD8"/>
  <c r="BJ8"/>
  <c r="CC8"/>
  <c r="CB8"/>
  <c r="CE8"/>
  <c r="CD6"/>
  <c r="BJ6"/>
  <c r="CC6"/>
  <c r="CB6"/>
  <c r="CE6"/>
  <c r="H28"/>
  <c r="O14" i="1"/>
  <c r="O20"/>
  <c r="O26"/>
  <c r="S20"/>
  <c r="S14"/>
  <c r="S26"/>
  <c r="AF26" i="4"/>
  <c r="E28"/>
  <c r="W18" i="1" l="1"/>
  <c r="W16" s="1"/>
  <c r="CB41" i="4"/>
  <c r="CE41"/>
  <c r="V20" i="1" s="1"/>
  <c r="X20" s="1"/>
  <c r="CD41" i="4"/>
  <c r="V19" i="1" s="1"/>
  <c r="CC41" i="4"/>
  <c r="V17" i="1" s="1"/>
  <c r="X17" s="1"/>
  <c r="H29" i="4"/>
  <c r="E29"/>
  <c r="V18" i="1" l="1"/>
  <c r="V16" s="1"/>
  <c r="X19"/>
  <c r="X18" s="1"/>
  <c r="X16" s="1"/>
  <c r="H30" i="4"/>
  <c r="E30"/>
  <c r="H31" l="1"/>
  <c r="E31"/>
  <c r="H32" l="1"/>
  <c r="E32"/>
  <c r="H33" l="1"/>
  <c r="E33"/>
  <c r="H34" l="1"/>
  <c r="E34"/>
  <c r="H35" l="1"/>
  <c r="E35"/>
  <c r="H36" l="1"/>
  <c r="E36"/>
  <c r="H37" l="1"/>
  <c r="E37"/>
  <c r="H38" l="1"/>
  <c r="H39" s="1"/>
  <c r="E38"/>
  <c r="E39" l="1"/>
  <c r="N12" i="1" l="1"/>
  <c r="N11"/>
  <c r="M12" l="1"/>
  <c r="O12" s="1"/>
  <c r="N10"/>
  <c r="M11"/>
  <c r="M9"/>
  <c r="M10" l="1"/>
  <c r="M8" s="1"/>
  <c r="O11"/>
  <c r="O10" s="1"/>
  <c r="N9"/>
  <c r="N8" s="1"/>
  <c r="O9" l="1"/>
  <c r="O8" s="1"/>
  <c r="Z26" i="4" l="1"/>
  <c r="K26" s="1"/>
  <c r="I26" l="1"/>
  <c r="B26"/>
  <c r="W26" l="1"/>
  <c r="AI27" s="1"/>
  <c r="Q26"/>
  <c r="AC27" s="1"/>
  <c r="V26"/>
  <c r="AH27" s="1"/>
  <c r="P26"/>
  <c r="AB27" s="1"/>
  <c r="X26"/>
  <c r="AJ27" s="1"/>
  <c r="R26"/>
  <c r="AD27" s="1"/>
  <c r="J26"/>
  <c r="D26" s="1"/>
  <c r="AL26" l="1"/>
  <c r="O26"/>
  <c r="AA27" s="1"/>
  <c r="U26"/>
  <c r="AR26"/>
  <c r="G26" l="1"/>
  <c r="Z27"/>
  <c r="N26"/>
  <c r="Z27" i="3" s="1"/>
  <c r="AG27" i="4"/>
  <c r="AF27" s="1"/>
  <c r="T26"/>
  <c r="T27" i="3" s="1"/>
  <c r="N27" l="1"/>
  <c r="B27"/>
  <c r="AF26"/>
  <c r="BK26" i="4"/>
  <c r="AL27" i="3"/>
  <c r="AX27" i="4" s="1"/>
  <c r="AR26" i="3"/>
  <c r="CI26" i="4"/>
  <c r="L26"/>
  <c r="C26" s="1"/>
  <c r="BN26"/>
  <c r="BL26"/>
  <c r="BM26"/>
  <c r="CG26"/>
  <c r="H27" i="3"/>
  <c r="BV27" i="4" s="1"/>
  <c r="K27"/>
  <c r="CF26"/>
  <c r="CH26"/>
  <c r="AO27" l="1"/>
  <c r="AM27"/>
  <c r="AT27"/>
  <c r="AV27"/>
  <c r="AN27"/>
  <c r="AP27"/>
  <c r="AU27"/>
  <c r="AS27"/>
  <c r="I27"/>
  <c r="BP27"/>
  <c r="BD26"/>
  <c r="BJ26"/>
  <c r="CD26"/>
  <c r="CE26"/>
  <c r="CC26"/>
  <c r="B27"/>
  <c r="CB26"/>
  <c r="AR27" l="1"/>
  <c r="AL27"/>
  <c r="X27"/>
  <c r="AJ28" s="1"/>
  <c r="P27"/>
  <c r="AB28" s="1"/>
  <c r="W27"/>
  <c r="AI28" s="1"/>
  <c r="V27"/>
  <c r="AH28" s="1"/>
  <c r="R27"/>
  <c r="AD28" s="1"/>
  <c r="J27"/>
  <c r="D27" s="1"/>
  <c r="Q27"/>
  <c r="AC28" s="1"/>
  <c r="O27" l="1"/>
  <c r="AA28" s="1"/>
  <c r="U27"/>
  <c r="G27" l="1"/>
  <c r="T27"/>
  <c r="T28" i="3" s="1"/>
  <c r="AG28" i="4"/>
  <c r="AF28" s="1"/>
  <c r="Z28"/>
  <c r="N27"/>
  <c r="CG27" l="1"/>
  <c r="CH27"/>
  <c r="AL28" i="3"/>
  <c r="Z28"/>
  <c r="CI27" i="4"/>
  <c r="AF27" i="3"/>
  <c r="BK27" i="4"/>
  <c r="K28"/>
  <c r="N28" i="3"/>
  <c r="H28"/>
  <c r="BV28" i="4" s="1"/>
  <c r="L27"/>
  <c r="C27" s="1"/>
  <c r="BN27"/>
  <c r="BM27"/>
  <c r="BL27"/>
  <c r="CF27"/>
  <c r="B28" i="3"/>
  <c r="AR27"/>
  <c r="AS28" i="4" l="1"/>
  <c r="AT28"/>
  <c r="AU28"/>
  <c r="AV28"/>
  <c r="AM28"/>
  <c r="AN28"/>
  <c r="AO28"/>
  <c r="AP28"/>
  <c r="I28"/>
  <c r="AX28"/>
  <c r="BP28"/>
  <c r="B28"/>
  <c r="BJ27"/>
  <c r="CE27"/>
  <c r="CC27"/>
  <c r="CD27"/>
  <c r="CB27"/>
  <c r="BD27"/>
  <c r="AR28" l="1"/>
  <c r="AL28"/>
  <c r="Q28"/>
  <c r="AC29" s="1"/>
  <c r="V28"/>
  <c r="AH29" s="1"/>
  <c r="R28"/>
  <c r="AD29" s="1"/>
  <c r="J28"/>
  <c r="D28" s="1"/>
  <c r="X28"/>
  <c r="AJ29" s="1"/>
  <c r="P28"/>
  <c r="AB29" s="1"/>
  <c r="W28"/>
  <c r="AI29" s="1"/>
  <c r="O28" l="1"/>
  <c r="AA29" s="1"/>
  <c r="U28"/>
  <c r="G28" l="1"/>
  <c r="T28"/>
  <c r="AL29" i="3" s="1"/>
  <c r="AG29" i="4"/>
  <c r="AF29" s="1"/>
  <c r="N28"/>
  <c r="Z29"/>
  <c r="CG28" l="1"/>
  <c r="BK28"/>
  <c r="Z29" i="3"/>
  <c r="AX29" i="4" s="1"/>
  <c r="AR28" i="3"/>
  <c r="T29"/>
  <c r="N29"/>
  <c r="B29"/>
  <c r="L28" i="4"/>
  <c r="C28" s="1"/>
  <c r="BL28"/>
  <c r="BN28"/>
  <c r="BM28"/>
  <c r="CF28"/>
  <c r="CI28"/>
  <c r="H29" i="3"/>
  <c r="AF28"/>
  <c r="CH28" i="4"/>
  <c r="K29"/>
  <c r="AS29" l="1"/>
  <c r="AV29"/>
  <c r="AT29"/>
  <c r="AU29"/>
  <c r="AO29"/>
  <c r="AN29"/>
  <c r="AM29"/>
  <c r="AP29"/>
  <c r="I29"/>
  <c r="BD28"/>
  <c r="BV29"/>
  <c r="CE28"/>
  <c r="BP29"/>
  <c r="CB28"/>
  <c r="CD28"/>
  <c r="CC28"/>
  <c r="B29"/>
  <c r="BJ28"/>
  <c r="AR29" l="1"/>
  <c r="AL29"/>
  <c r="J29"/>
  <c r="D29" s="1"/>
  <c r="P29" l="1"/>
  <c r="AB30" s="1"/>
  <c r="U29"/>
  <c r="W29"/>
  <c r="V29"/>
  <c r="Q29"/>
  <c r="AC30" s="1"/>
  <c r="O29"/>
  <c r="AA30" s="1"/>
  <c r="R29"/>
  <c r="AD30" s="1"/>
  <c r="X29"/>
  <c r="G29" l="1"/>
  <c r="N29"/>
  <c r="H30" i="3" s="1"/>
  <c r="AH30" i="4"/>
  <c r="AG30"/>
  <c r="T29"/>
  <c r="AL30" i="3" s="1"/>
  <c r="AI30" i="4"/>
  <c r="AJ30"/>
  <c r="AR29" i="3" l="1"/>
  <c r="BM29" i="4"/>
  <c r="AF29" i="3"/>
  <c r="BN29" i="4"/>
  <c r="CI29"/>
  <c r="T30" i="3"/>
  <c r="BV30" i="4" s="1"/>
  <c r="N30" i="3"/>
  <c r="CG29" i="4"/>
  <c r="BL29"/>
  <c r="CF29"/>
  <c r="Z30" i="3"/>
  <c r="AX30" i="4" s="1"/>
  <c r="B30" i="3"/>
  <c r="AF30" i="4"/>
  <c r="L29"/>
  <c r="C29" s="1"/>
  <c r="BK29"/>
  <c r="CH29"/>
  <c r="Z30"/>
  <c r="K30" l="1"/>
  <c r="BD29"/>
  <c r="BP30"/>
  <c r="CC29"/>
  <c r="CD29"/>
  <c r="CE29"/>
  <c r="BJ29"/>
  <c r="CB29"/>
  <c r="AT30" l="1"/>
  <c r="AV30"/>
  <c r="AS30"/>
  <c r="AU30"/>
  <c r="AP30"/>
  <c r="AM30"/>
  <c r="AN30"/>
  <c r="AO30"/>
  <c r="I30"/>
  <c r="B30"/>
  <c r="J30" l="1"/>
  <c r="D30" s="1"/>
  <c r="AR30"/>
  <c r="AL30"/>
  <c r="R30"/>
  <c r="AD31" s="1"/>
  <c r="V30"/>
  <c r="X30"/>
  <c r="Q30"/>
  <c r="AC31" s="1"/>
  <c r="O30"/>
  <c r="AA31" s="1"/>
  <c r="U30"/>
  <c r="W30"/>
  <c r="P30"/>
  <c r="AB31" s="1"/>
  <c r="G30" l="1"/>
  <c r="AI31"/>
  <c r="AH31"/>
  <c r="N30"/>
  <c r="H31" i="3" s="1"/>
  <c r="T30" i="4"/>
  <c r="T31" i="3" s="1"/>
  <c r="AG31" i="4"/>
  <c r="AJ31"/>
  <c r="AL31" i="3" l="1"/>
  <c r="CH30" i="4"/>
  <c r="AF30" i="3"/>
  <c r="AR30"/>
  <c r="BM30" i="4"/>
  <c r="CI30"/>
  <c r="BV31"/>
  <c r="Z31" i="3"/>
  <c r="CF30" i="4"/>
  <c r="AF31"/>
  <c r="Z31"/>
  <c r="BN30"/>
  <c r="N31" i="3"/>
  <c r="BL30" i="4"/>
  <c r="CG30"/>
  <c r="BK30"/>
  <c r="B31" i="3"/>
  <c r="L30" i="4"/>
  <c r="C30" s="1"/>
  <c r="BP31" l="1"/>
  <c r="AX31"/>
  <c r="K31"/>
  <c r="BD30"/>
  <c r="CE30"/>
  <c r="CD30"/>
  <c r="BJ30"/>
  <c r="CB30"/>
  <c r="CC30"/>
  <c r="AU31" l="1"/>
  <c r="AS31"/>
  <c r="AV31"/>
  <c r="AT31"/>
  <c r="AN31"/>
  <c r="AP31"/>
  <c r="AM31"/>
  <c r="AO31"/>
  <c r="I31"/>
  <c r="B31"/>
  <c r="AR31" l="1"/>
  <c r="AL31"/>
  <c r="J31"/>
  <c r="D31" s="1"/>
  <c r="V31"/>
  <c r="X31"/>
  <c r="O31"/>
  <c r="AA32" s="1"/>
  <c r="R31"/>
  <c r="AD32" s="1"/>
  <c r="W31"/>
  <c r="P31"/>
  <c r="AB32" s="1"/>
  <c r="Q31"/>
  <c r="AC32" s="1"/>
  <c r="U31"/>
  <c r="G31" l="1"/>
  <c r="AJ32"/>
  <c r="AI32"/>
  <c r="N31"/>
  <c r="Z32" i="3" s="1"/>
  <c r="AG32" i="4"/>
  <c r="T31"/>
  <c r="T32" i="3" s="1"/>
  <c r="AH32" i="4"/>
  <c r="H32" i="3" l="1"/>
  <c r="BV32" i="4" s="1"/>
  <c r="Z32"/>
  <c r="BK31"/>
  <c r="AR31" i="3"/>
  <c r="B32"/>
  <c r="BN31" i="4"/>
  <c r="AL32" i="3"/>
  <c r="AX32" i="4" s="1"/>
  <c r="AF31" i="3"/>
  <c r="AF32" i="4"/>
  <c r="CG31"/>
  <c r="CI31"/>
  <c r="CF31"/>
  <c r="CH31"/>
  <c r="N32" i="3"/>
  <c r="L31" i="4"/>
  <c r="C31" s="1"/>
  <c r="BM31"/>
  <c r="BL31"/>
  <c r="BD31" l="1"/>
  <c r="K32"/>
  <c r="CD31"/>
  <c r="BP32"/>
  <c r="CC31"/>
  <c r="CE31"/>
  <c r="CB31"/>
  <c r="BJ31"/>
  <c r="AT32" l="1"/>
  <c r="AV32"/>
  <c r="AS32"/>
  <c r="AU32"/>
  <c r="AO32"/>
  <c r="AM32"/>
  <c r="AP32"/>
  <c r="AN32"/>
  <c r="I32"/>
  <c r="B32"/>
  <c r="J32" l="1"/>
  <c r="D32" s="1"/>
  <c r="AR32"/>
  <c r="AL32"/>
  <c r="Q32"/>
  <c r="AC33" s="1"/>
  <c r="W32"/>
  <c r="P32"/>
  <c r="AB33" s="1"/>
  <c r="O32"/>
  <c r="AA33" s="1"/>
  <c r="R32"/>
  <c r="AD33" s="1"/>
  <c r="X32"/>
  <c r="U32"/>
  <c r="V32"/>
  <c r="G32" l="1"/>
  <c r="N32"/>
  <c r="AF32" i="3" s="1"/>
  <c r="T32" i="4"/>
  <c r="N33" i="3" s="1"/>
  <c r="AG33" i="4"/>
  <c r="AI33"/>
  <c r="AJ33"/>
  <c r="AH33"/>
  <c r="AL33" i="3" l="1"/>
  <c r="CH32" i="4"/>
  <c r="BM32"/>
  <c r="H33" i="3"/>
  <c r="BN32" i="4"/>
  <c r="B33" i="3"/>
  <c r="BP33" i="4" s="1"/>
  <c r="BL32"/>
  <c r="T33" i="3"/>
  <c r="AR32"/>
  <c r="BD32" i="4" s="1"/>
  <c r="AF33"/>
  <c r="CF32"/>
  <c r="CI32"/>
  <c r="Z33" i="3"/>
  <c r="L32" i="4"/>
  <c r="C32" s="1"/>
  <c r="CG32"/>
  <c r="BK32"/>
  <c r="Z33"/>
  <c r="AX33" l="1"/>
  <c r="BV33"/>
  <c r="CE32"/>
  <c r="CD32"/>
  <c r="CB32"/>
  <c r="BJ32"/>
  <c r="K33"/>
  <c r="CC32"/>
  <c r="AU33" l="1"/>
  <c r="AS33"/>
  <c r="AV33"/>
  <c r="AT33"/>
  <c r="AN33"/>
  <c r="AP33"/>
  <c r="AM33"/>
  <c r="AO33"/>
  <c r="I33"/>
  <c r="B33"/>
  <c r="AR33" l="1"/>
  <c r="AL33"/>
  <c r="J33"/>
  <c r="D33" s="1"/>
  <c r="X33" l="1"/>
  <c r="V33"/>
  <c r="U33"/>
  <c r="P33"/>
  <c r="AB34" s="1"/>
  <c r="R33"/>
  <c r="AD34" s="1"/>
  <c r="O33"/>
  <c r="AA34" s="1"/>
  <c r="W33"/>
  <c r="Q33"/>
  <c r="AC34" s="1"/>
  <c r="G33" l="1"/>
  <c r="AI34"/>
  <c r="AH34"/>
  <c r="AG34"/>
  <c r="T33"/>
  <c r="AL34" i="3" s="1"/>
  <c r="N33" i="4"/>
  <c r="AF33" i="3" s="1"/>
  <c r="AJ34" i="4"/>
  <c r="CF33" l="1"/>
  <c r="N34" i="3"/>
  <c r="H34"/>
  <c r="BM33" i="4"/>
  <c r="Z34" i="3"/>
  <c r="AX34" i="4" s="1"/>
  <c r="Z34"/>
  <c r="AR33" i="3"/>
  <c r="BD33" i="4" s="1"/>
  <c r="CI33"/>
  <c r="BK33"/>
  <c r="CG33"/>
  <c r="L33"/>
  <c r="C33" s="1"/>
  <c r="AF34"/>
  <c r="BN33"/>
  <c r="BL33"/>
  <c r="B34" i="3"/>
  <c r="CH33" i="4"/>
  <c r="T34" i="3"/>
  <c r="BP34" i="4" l="1"/>
  <c r="BV34"/>
  <c r="K34"/>
  <c r="CD33"/>
  <c r="CE33"/>
  <c r="CB33"/>
  <c r="CC33"/>
  <c r="BJ33"/>
  <c r="AV34" l="1"/>
  <c r="AS34"/>
  <c r="AU34"/>
  <c r="AT34"/>
  <c r="AO34"/>
  <c r="AM34"/>
  <c r="AP34"/>
  <c r="AN34"/>
  <c r="I34"/>
  <c r="B34"/>
  <c r="J34" l="1"/>
  <c r="D34" s="1"/>
  <c r="AR34"/>
  <c r="AL34"/>
  <c r="U34"/>
  <c r="W34"/>
  <c r="V34"/>
  <c r="Q34"/>
  <c r="AC35" s="1"/>
  <c r="X34"/>
  <c r="P34"/>
  <c r="AB35" s="1"/>
  <c r="R34"/>
  <c r="AD35" s="1"/>
  <c r="O34"/>
  <c r="AA35" s="1"/>
  <c r="G34" l="1"/>
  <c r="N34"/>
  <c r="H35" i="3" s="1"/>
  <c r="AJ35" i="4"/>
  <c r="AH35"/>
  <c r="AG35"/>
  <c r="T34"/>
  <c r="AL35" i="3" s="1"/>
  <c r="AI35" i="4"/>
  <c r="T35" i="3" l="1"/>
  <c r="BV35" i="4" s="1"/>
  <c r="AR34" i="3"/>
  <c r="CG34" i="4"/>
  <c r="BN34"/>
  <c r="N35" i="3"/>
  <c r="CI34" i="4"/>
  <c r="CF34"/>
  <c r="Z35" i="3"/>
  <c r="AX35" i="4" s="1"/>
  <c r="BM34"/>
  <c r="BL34"/>
  <c r="CH34"/>
  <c r="AF34" i="3"/>
  <c r="L34" i="4"/>
  <c r="C34" s="1"/>
  <c r="AF35"/>
  <c r="BK34"/>
  <c r="B35" i="3"/>
  <c r="Z35" i="4"/>
  <c r="BD34" l="1"/>
  <c r="BP35"/>
  <c r="K35"/>
  <c r="CD34"/>
  <c r="CE34"/>
  <c r="CB34"/>
  <c r="CC34"/>
  <c r="BJ34"/>
  <c r="AT35" l="1"/>
  <c r="AU35"/>
  <c r="AS35"/>
  <c r="AV35"/>
  <c r="AP35"/>
  <c r="AN35"/>
  <c r="AM35"/>
  <c r="AO35"/>
  <c r="I35"/>
  <c r="B35"/>
  <c r="AR35" l="1"/>
  <c r="AL35"/>
  <c r="J35"/>
  <c r="D35" s="1"/>
  <c r="V35" l="1"/>
  <c r="W35"/>
  <c r="X35"/>
  <c r="U35"/>
  <c r="P35"/>
  <c r="AB36" s="1"/>
  <c r="Q35"/>
  <c r="AC36" s="1"/>
  <c r="R35"/>
  <c r="AD36" s="1"/>
  <c r="O35"/>
  <c r="AA36" s="1"/>
  <c r="G35" l="1"/>
  <c r="AI36"/>
  <c r="AG36"/>
  <c r="T35"/>
  <c r="T36" i="3" s="1"/>
  <c r="N35" i="4"/>
  <c r="AF35" i="3" s="1"/>
  <c r="AJ36" i="4"/>
  <c r="AH36"/>
  <c r="B36" i="3" l="1"/>
  <c r="CF35" i="4"/>
  <c r="H36" i="3"/>
  <c r="BV36" i="4" s="1"/>
  <c r="CI35"/>
  <c r="Z36" i="3"/>
  <c r="Z36" i="4"/>
  <c r="AR35" i="3"/>
  <c r="BD35" i="4" s="1"/>
  <c r="AF36"/>
  <c r="BN35"/>
  <c r="BM35"/>
  <c r="CG35"/>
  <c r="L35"/>
  <c r="C35" s="1"/>
  <c r="N36" i="3"/>
  <c r="BL35" i="4"/>
  <c r="BK35"/>
  <c r="CH35"/>
  <c r="AL36" i="3"/>
  <c r="BP36" i="4" l="1"/>
  <c r="AX36"/>
  <c r="CC35"/>
  <c r="CE35"/>
  <c r="CB35"/>
  <c r="BJ35"/>
  <c r="CD35"/>
  <c r="K36"/>
  <c r="AV36" l="1"/>
  <c r="AS36"/>
  <c r="AU36"/>
  <c r="AT36"/>
  <c r="AO36"/>
  <c r="AM36"/>
  <c r="AN36"/>
  <c r="AP36"/>
  <c r="I36"/>
  <c r="B36"/>
  <c r="AR36" l="1"/>
  <c r="AL36"/>
  <c r="J36"/>
  <c r="D36" s="1"/>
  <c r="R36" l="1"/>
  <c r="AD37" s="1"/>
  <c r="U36"/>
  <c r="O36"/>
  <c r="AA37" s="1"/>
  <c r="V36"/>
  <c r="Q36"/>
  <c r="AC37" s="1"/>
  <c r="P36"/>
  <c r="AB37" s="1"/>
  <c r="W36"/>
  <c r="X36"/>
  <c r="G36" l="1"/>
  <c r="N36"/>
  <c r="H37" i="3" s="1"/>
  <c r="AI37" i="4"/>
  <c r="AJ37"/>
  <c r="AH37"/>
  <c r="T36"/>
  <c r="T37" i="3" s="1"/>
  <c r="AG37" i="4"/>
  <c r="BV37" l="1"/>
  <c r="AR36" i="3"/>
  <c r="N37"/>
  <c r="AF37" i="4"/>
  <c r="BK36"/>
  <c r="L36"/>
  <c r="C36" s="1"/>
  <c r="CI36"/>
  <c r="AL37" i="3"/>
  <c r="CH36" i="4"/>
  <c r="BN36"/>
  <c r="BM36"/>
  <c r="AF36" i="3"/>
  <c r="CF36" i="4"/>
  <c r="Z37" i="3"/>
  <c r="BL36" i="4"/>
  <c r="CG36"/>
  <c r="B37" i="3"/>
  <c r="Z37" i="4"/>
  <c r="BP37" l="1"/>
  <c r="BD36"/>
  <c r="K37"/>
  <c r="AX37"/>
  <c r="CE36"/>
  <c r="CB36"/>
  <c r="BJ36"/>
  <c r="CD36"/>
  <c r="CC36"/>
  <c r="AT37" l="1"/>
  <c r="AU37"/>
  <c r="AS37"/>
  <c r="AV37"/>
  <c r="AP37"/>
  <c r="AN37"/>
  <c r="AM37"/>
  <c r="AO37"/>
  <c r="I37"/>
  <c r="B37"/>
  <c r="AR37" l="1"/>
  <c r="AL37"/>
  <c r="J37"/>
  <c r="D37" s="1"/>
  <c r="V37"/>
  <c r="W37"/>
  <c r="R37"/>
  <c r="AD38" s="1"/>
  <c r="U37"/>
  <c r="Q37"/>
  <c r="AC38" s="1"/>
  <c r="X37"/>
  <c r="O37"/>
  <c r="AA38" s="1"/>
  <c r="P37"/>
  <c r="AB38" s="1"/>
  <c r="G37" l="1"/>
  <c r="N37"/>
  <c r="AI38"/>
  <c r="AH38"/>
  <c r="AJ38"/>
  <c r="AG38"/>
  <c r="T37"/>
  <c r="N38" i="3" s="1"/>
  <c r="AR37" l="1"/>
  <c r="AL38"/>
  <c r="CG37" i="4"/>
  <c r="AF37" i="3"/>
  <c r="H38"/>
  <c r="CH37" i="4"/>
  <c r="AF38"/>
  <c r="Z38"/>
  <c r="BN37"/>
  <c r="BL37"/>
  <c r="BM37"/>
  <c r="CF37"/>
  <c r="L37"/>
  <c r="C37" s="1"/>
  <c r="T38" i="3"/>
  <c r="CI37" i="4"/>
  <c r="BK37"/>
  <c r="B38" i="3"/>
  <c r="Z38"/>
  <c r="BD37" i="4" l="1"/>
  <c r="K38"/>
  <c r="BV38"/>
  <c r="BJ37"/>
  <c r="CD37"/>
  <c r="CE37"/>
  <c r="CC37"/>
  <c r="CB37"/>
  <c r="BP38"/>
  <c r="AX38"/>
  <c r="AT38" l="1"/>
  <c r="AU38"/>
  <c r="AS38"/>
  <c r="AV38"/>
  <c r="AO38"/>
  <c r="AM38"/>
  <c r="AN38"/>
  <c r="AP38"/>
  <c r="I38"/>
  <c r="B38"/>
  <c r="AR38" l="1"/>
  <c r="AL38"/>
  <c r="J38"/>
  <c r="D38" s="1"/>
  <c r="U38"/>
  <c r="W38"/>
  <c r="AI39" s="1"/>
  <c r="Q38"/>
  <c r="AC39" s="1"/>
  <c r="R38"/>
  <c r="AD39" s="1"/>
  <c r="O38"/>
  <c r="AA39" s="1"/>
  <c r="V38"/>
  <c r="AH39" s="1"/>
  <c r="X38"/>
  <c r="AJ39" s="1"/>
  <c r="P38"/>
  <c r="AB39" s="1"/>
  <c r="G38" l="1"/>
  <c r="N38"/>
  <c r="Z39" i="3" s="1"/>
  <c r="AG39" i="4"/>
  <c r="AF39" s="1"/>
  <c r="T38"/>
  <c r="N39" i="3" s="1"/>
  <c r="N42" s="1"/>
  <c r="R11" i="1" s="1"/>
  <c r="T39" i="3" l="1"/>
  <c r="T42" s="1"/>
  <c r="R12" i="1" s="1"/>
  <c r="R10" s="1"/>
  <c r="BN38" i="4"/>
  <c r="AF38" i="3"/>
  <c r="AL39"/>
  <c r="AL42" s="1"/>
  <c r="BM38" i="4"/>
  <c r="B39" i="3"/>
  <c r="BP39" i="4" s="1"/>
  <c r="CI38"/>
  <c r="AR38" i="3"/>
  <c r="CF38" i="4"/>
  <c r="Z42" i="3"/>
  <c r="CH38" i="4"/>
  <c r="L38"/>
  <c r="C38" s="1"/>
  <c r="BL38"/>
  <c r="BK38"/>
  <c r="CG38"/>
  <c r="H39" i="3"/>
  <c r="Z39" i="4"/>
  <c r="K39" s="1"/>
  <c r="AV39" l="1"/>
  <c r="AS39"/>
  <c r="AU39"/>
  <c r="AT39"/>
  <c r="AP39"/>
  <c r="AN39"/>
  <c r="AM39"/>
  <c r="AO39"/>
  <c r="I39"/>
  <c r="BD38"/>
  <c r="AX39"/>
  <c r="B42" i="3"/>
  <c r="Q11" i="1" s="1"/>
  <c r="S11" s="1"/>
  <c r="B39" i="4"/>
  <c r="H42" i="3"/>
  <c r="Q12" i="1" s="1"/>
  <c r="S12" s="1"/>
  <c r="BV39" i="4"/>
  <c r="CD38"/>
  <c r="BJ38"/>
  <c r="CC38"/>
  <c r="CE38"/>
  <c r="CB38"/>
  <c r="AR39" l="1"/>
  <c r="AL39"/>
  <c r="S10" i="1"/>
  <c r="Q10"/>
  <c r="J39" i="4"/>
  <c r="D39" s="1"/>
  <c r="V39"/>
  <c r="P39"/>
  <c r="Q39"/>
  <c r="X39"/>
  <c r="W39"/>
  <c r="R39"/>
  <c r="O39" l="1"/>
  <c r="U39"/>
  <c r="G39" l="1"/>
  <c r="T39"/>
  <c r="AR39" i="3" s="1"/>
  <c r="AR42" s="1"/>
  <c r="R9" i="1" s="1"/>
  <c r="R8" s="1"/>
  <c r="N39" i="4"/>
  <c r="AF39" i="3" s="1"/>
  <c r="CF39" i="4" l="1"/>
  <c r="CF43" s="1"/>
  <c r="W9" i="1" s="1"/>
  <c r="CG39" i="4"/>
  <c r="CG43" s="1"/>
  <c r="W8" i="1" s="1"/>
  <c r="BK39" i="4"/>
  <c r="BD39"/>
  <c r="AF42" i="3"/>
  <c r="Q9" i="1" s="1"/>
  <c r="CI39" i="4"/>
  <c r="L39"/>
  <c r="C39" s="1"/>
  <c r="BL39"/>
  <c r="BM39"/>
  <c r="BN39"/>
  <c r="CH39"/>
  <c r="CF42" l="1"/>
  <c r="CG42"/>
  <c r="W26" i="1" s="1"/>
  <c r="BJ39" i="4"/>
  <c r="CC39"/>
  <c r="CC43" s="1"/>
  <c r="V8" i="1" s="1"/>
  <c r="CE39" i="4"/>
  <c r="W7" i="1"/>
  <c r="CH42" i="4"/>
  <c r="W28" i="1" s="1"/>
  <c r="CH43" i="4"/>
  <c r="W10" i="1" s="1"/>
  <c r="S9"/>
  <c r="S8" s="1"/>
  <c r="Q8"/>
  <c r="CD39" i="4"/>
  <c r="CI42"/>
  <c r="W29" i="1" s="1"/>
  <c r="CI43" i="4"/>
  <c r="W11" i="1" s="1"/>
  <c r="CB39" i="4"/>
  <c r="CC42" l="1"/>
  <c r="V26" i="1" s="1"/>
  <c r="X26" s="1"/>
  <c r="CB42" i="4"/>
  <c r="CB43"/>
  <c r="V9" i="1" s="1"/>
  <c r="X9" s="1"/>
  <c r="CE42" i="4"/>
  <c r="V29" i="1" s="1"/>
  <c r="X29" s="1"/>
  <c r="CE43" i="4"/>
  <c r="V11" i="1" s="1"/>
  <c r="X11" s="1"/>
  <c r="CD43" i="4"/>
  <c r="V10" i="1" s="1"/>
  <c r="X10" s="1"/>
  <c r="CD42" i="4"/>
  <c r="V28" i="1" s="1"/>
  <c r="W27"/>
  <c r="W25" s="1"/>
  <c r="X8"/>
  <c r="V7" l="1"/>
  <c r="X28"/>
  <c r="X27" s="1"/>
  <c r="X25" s="1"/>
  <c r="V27"/>
  <c r="V25" s="1"/>
  <c r="X7"/>
</calcChain>
</file>

<file path=xl/sharedStrings.xml><?xml version="1.0" encoding="utf-8"?>
<sst xmlns="http://schemas.openxmlformats.org/spreadsheetml/2006/main" count="245" uniqueCount="75">
  <si>
    <t>Net Investment Income</t>
  </si>
  <si>
    <t>Net International Investment Position</t>
  </si>
  <si>
    <t>Cumulated Current Account</t>
  </si>
  <si>
    <t>CA</t>
  </si>
  <si>
    <t>GDP</t>
  </si>
  <si>
    <t>NIIP</t>
  </si>
  <si>
    <t>NII</t>
  </si>
  <si>
    <t>Cumul CA</t>
  </si>
  <si>
    <t>claims</t>
  </si>
  <si>
    <t>liabilities</t>
  </si>
  <si>
    <t>total</t>
  </si>
  <si>
    <t>di</t>
  </si>
  <si>
    <t>debt</t>
  </si>
  <si>
    <t>equity</t>
  </si>
  <si>
    <t>other</t>
  </si>
  <si>
    <t>income</t>
  </si>
  <si>
    <t>2012-2025</t>
  </si>
  <si>
    <t>diff</t>
  </si>
  <si>
    <t>capital gains</t>
  </si>
  <si>
    <t>1990-2011 average</t>
  </si>
  <si>
    <t>2012-2025 average</t>
  </si>
  <si>
    <t>1990-2025 average</t>
  </si>
  <si>
    <t>claims position</t>
  </si>
  <si>
    <t>liabilities position</t>
  </si>
  <si>
    <t>claims income</t>
  </si>
  <si>
    <t>liabilities income</t>
  </si>
  <si>
    <t>INSTRUCTIONS</t>
  </si>
  <si>
    <t>+ = appreciation or increase</t>
  </si>
  <si>
    <t>Dollar</t>
  </si>
  <si>
    <t>claims flows</t>
  </si>
  <si>
    <t>liabilities flows</t>
  </si>
  <si>
    <t>1990-2025</t>
  </si>
  <si>
    <t>difference</t>
  </si>
  <si>
    <t>-- dollar</t>
  </si>
  <si>
    <t>--goods and services flows</t>
  </si>
  <si>
    <t>1.  Change the returns in red on the 'returns' tab</t>
  </si>
  <si>
    <t>Average Annual Returns</t>
  </si>
  <si>
    <t>Chart and Table will reflect your changes</t>
  </si>
  <si>
    <t>-- U.S. Nominal GDP</t>
  </si>
  <si>
    <t xml:space="preserve">      price</t>
  </si>
  <si>
    <t xml:space="preserve">      fx</t>
  </si>
  <si>
    <t xml:space="preserve">   income</t>
  </si>
  <si>
    <t xml:space="preserve">   capital gains</t>
  </si>
  <si>
    <t>capital gains - price</t>
  </si>
  <si>
    <t>capital gains - fx</t>
  </si>
  <si>
    <t>avg share</t>
  </si>
  <si>
    <t>avg price return</t>
  </si>
  <si>
    <t>avg cg return</t>
  </si>
  <si>
    <t>avg income yield</t>
  </si>
  <si>
    <t>avg fx return</t>
  </si>
  <si>
    <t>cg return</t>
  </si>
  <si>
    <t>price return</t>
  </si>
  <si>
    <t>fx return</t>
  </si>
  <si>
    <t>share</t>
  </si>
  <si>
    <t>avg income</t>
  </si>
  <si>
    <t>avgfx return</t>
  </si>
  <si>
    <t>composition</t>
  </si>
  <si>
    <t>return</t>
  </si>
  <si>
    <t>1990-2011</t>
  </si>
  <si>
    <t>Return and Composition Effects</t>
  </si>
  <si>
    <t>Goods and services + transfers</t>
  </si>
  <si>
    <t>Net Transfers</t>
  </si>
  <si>
    <t>Discrepancy</t>
  </si>
  <si>
    <t>Alternative Dollar Scenario (must be pasted into column B)</t>
  </si>
  <si>
    <t>Depreciating</t>
  </si>
  <si>
    <t>Blue Chip</t>
  </si>
  <si>
    <t>Blue Chip Forecast (level)</t>
  </si>
  <si>
    <t>Nominal GDP</t>
  </si>
  <si>
    <t>For example, 1% means that the G&amp;S balance would increase from -500 to -505.</t>
  </si>
  <si>
    <t>Deficits on</t>
  </si>
  <si>
    <t>G&amp;S and Net Xfrs*</t>
  </si>
  <si>
    <t>* Note that this is for the percentage increase in the dollar amount of the G&amp;S balance.</t>
  </si>
  <si>
    <t>File to accompany:</t>
  </si>
  <si>
    <t>2. In the 'assumptions' tab enter the % annual change in:</t>
  </si>
  <si>
    <t>Curcuru, S., C. Thomas, and F. Warnock, 2013. On returns differentials. Journal of International Money and Finance 36: 1-25.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</si>
</sst>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%"/>
    <numFmt numFmtId="166" formatCode="0.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/>
    <xf numFmtId="164" fontId="0" fillId="0" borderId="0" xfId="0" applyNumberFormat="1"/>
    <xf numFmtId="0" fontId="5" fillId="0" borderId="0" xfId="0" applyFont="1"/>
    <xf numFmtId="164" fontId="5" fillId="0" borderId="0" xfId="0" applyNumberFormat="1" applyFont="1"/>
    <xf numFmtId="4" fontId="0" fillId="0" borderId="0" xfId="0" applyNumberFormat="1"/>
    <xf numFmtId="4" fontId="5" fillId="0" borderId="0" xfId="0" applyNumberFormat="1" applyFont="1"/>
    <xf numFmtId="0" fontId="0" fillId="0" borderId="0" xfId="0"/>
    <xf numFmtId="0" fontId="5" fillId="0" borderId="0" xfId="0" applyFont="1"/>
    <xf numFmtId="0" fontId="0" fillId="0" borderId="0" xfId="0"/>
    <xf numFmtId="0" fontId="5" fillId="0" borderId="0" xfId="0" applyFont="1"/>
    <xf numFmtId="0" fontId="0" fillId="0" borderId="0" xfId="0"/>
    <xf numFmtId="0" fontId="5" fillId="0" borderId="0" xfId="0" applyFon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9" fontId="0" fillId="0" borderId="0" xfId="1" applyFont="1"/>
    <xf numFmtId="0" fontId="0" fillId="0" borderId="0" xfId="0"/>
    <xf numFmtId="0" fontId="0" fillId="0" borderId="0" xfId="0" applyFont="1"/>
    <xf numFmtId="0" fontId="4" fillId="0" borderId="0" xfId="0" applyFont="1"/>
    <xf numFmtId="0" fontId="3" fillId="0" borderId="0" xfId="0" applyFont="1"/>
    <xf numFmtId="9" fontId="0" fillId="0" borderId="0" xfId="1" applyFont="1"/>
    <xf numFmtId="0" fontId="10" fillId="0" borderId="0" xfId="0" applyFont="1" applyFill="1"/>
    <xf numFmtId="165" fontId="4" fillId="0" borderId="0" xfId="1" applyNumberFormat="1" applyFont="1"/>
    <xf numFmtId="9" fontId="5" fillId="0" borderId="0" xfId="1" applyFont="1"/>
    <xf numFmtId="9" fontId="4" fillId="0" borderId="0" xfId="1" applyFont="1"/>
    <xf numFmtId="165" fontId="0" fillId="0" borderId="0" xfId="1" applyNumberFormat="1" applyFont="1"/>
    <xf numFmtId="165" fontId="8" fillId="0" borderId="0" xfId="1" applyNumberFormat="1" applyFont="1" applyFill="1"/>
    <xf numFmtId="165" fontId="2" fillId="0" borderId="0" xfId="1" applyNumberFormat="1" applyFont="1"/>
    <xf numFmtId="165" fontId="9" fillId="0" borderId="0" xfId="1" applyNumberFormat="1" applyFont="1"/>
    <xf numFmtId="165" fontId="10" fillId="0" borderId="0" xfId="1" applyNumberFormat="1" applyFont="1" applyFill="1"/>
    <xf numFmtId="0" fontId="3" fillId="0" borderId="1" xfId="0" applyFont="1" applyBorder="1"/>
    <xf numFmtId="165" fontId="8" fillId="0" borderId="1" xfId="1" applyNumberFormat="1" applyFont="1" applyFill="1" applyBorder="1"/>
    <xf numFmtId="165" fontId="0" fillId="0" borderId="1" xfId="1" applyNumberFormat="1" applyFont="1" applyBorder="1"/>
    <xf numFmtId="0" fontId="0" fillId="0" borderId="1" xfId="0" applyBorder="1"/>
    <xf numFmtId="9" fontId="0" fillId="0" borderId="1" xfId="1" applyFont="1" applyBorder="1"/>
    <xf numFmtId="3" fontId="0" fillId="0" borderId="1" xfId="0" applyNumberFormat="1" applyBorder="1"/>
    <xf numFmtId="0" fontId="0" fillId="0" borderId="0" xfId="0"/>
    <xf numFmtId="3" fontId="0" fillId="0" borderId="0" xfId="0" applyNumberFormat="1"/>
    <xf numFmtId="9" fontId="0" fillId="0" borderId="0" xfId="1" applyFont="1"/>
    <xf numFmtId="0" fontId="8" fillId="0" borderId="1" xfId="0" applyFont="1" applyFill="1" applyBorder="1"/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1" fontId="0" fillId="0" borderId="0" xfId="0" applyNumberFormat="1"/>
    <xf numFmtId="0" fontId="2" fillId="0" borderId="0" xfId="0" applyFont="1"/>
    <xf numFmtId="0" fontId="10" fillId="0" borderId="0" xfId="0" applyFont="1" applyFill="1"/>
    <xf numFmtId="0" fontId="0" fillId="0" borderId="0" xfId="0" quotePrefix="1"/>
    <xf numFmtId="1" fontId="4" fillId="0" borderId="0" xfId="0" applyNumberFormat="1" applyFont="1"/>
    <xf numFmtId="0" fontId="0" fillId="0" borderId="0" xfId="0"/>
    <xf numFmtId="0" fontId="0" fillId="0" borderId="0" xfId="0" applyBorder="1"/>
    <xf numFmtId="164" fontId="0" fillId="0" borderId="0" xfId="0" applyNumberFormat="1"/>
    <xf numFmtId="0" fontId="4" fillId="0" borderId="0" xfId="0" applyFont="1"/>
    <xf numFmtId="164" fontId="5" fillId="0" borderId="0" xfId="0" applyNumberFormat="1" applyFont="1"/>
    <xf numFmtId="0" fontId="10" fillId="0" borderId="0" xfId="0" applyFont="1" applyFill="1"/>
    <xf numFmtId="165" fontId="4" fillId="0" borderId="0" xfId="1" applyNumberFormat="1" applyFont="1"/>
    <xf numFmtId="1" fontId="0" fillId="0" borderId="1" xfId="0" applyNumberFormat="1" applyBorder="1"/>
    <xf numFmtId="1" fontId="4" fillId="0" borderId="1" xfId="0" applyNumberFormat="1" applyFont="1" applyBorder="1"/>
    <xf numFmtId="165" fontId="11" fillId="0" borderId="2" xfId="1" applyNumberFormat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3" fillId="0" borderId="3" xfId="0" applyFont="1" applyBorder="1"/>
    <xf numFmtId="0" fontId="3" fillId="0" borderId="4" xfId="0" applyFont="1" applyBorder="1"/>
    <xf numFmtId="164" fontId="3" fillId="0" borderId="4" xfId="0" applyNumberFormat="1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Border="1"/>
    <xf numFmtId="164" fontId="3" fillId="0" borderId="0" xfId="0" applyNumberFormat="1" applyFont="1" applyBorder="1"/>
    <xf numFmtId="0" fontId="3" fillId="0" borderId="7" xfId="0" applyFont="1" applyBorder="1"/>
    <xf numFmtId="164" fontId="3" fillId="0" borderId="6" xfId="0" applyNumberFormat="1" applyFont="1" applyBorder="1"/>
    <xf numFmtId="0" fontId="3" fillId="0" borderId="8" xfId="0" applyFont="1" applyBorder="1"/>
    <xf numFmtId="164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0" xfId="0" quotePrefix="1" applyFont="1" applyBorder="1"/>
    <xf numFmtId="0" fontId="3" fillId="0" borderId="9" xfId="0" quotePrefix="1" applyFont="1" applyBorder="1"/>
    <xf numFmtId="9" fontId="6" fillId="0" borderId="0" xfId="0" applyNumberFormat="1" applyFont="1"/>
    <xf numFmtId="165" fontId="6" fillId="0" borderId="0" xfId="0" applyNumberFormat="1" applyFont="1"/>
    <xf numFmtId="1" fontId="4" fillId="0" borderId="0" xfId="1" applyNumberFormat="1" applyFont="1"/>
    <xf numFmtId="165" fontId="4" fillId="0" borderId="1" xfId="1" applyNumberFormat="1" applyFont="1" applyBorder="1"/>
    <xf numFmtId="0" fontId="7" fillId="0" borderId="6" xfId="0" applyFont="1" applyBorder="1"/>
    <xf numFmtId="165" fontId="11" fillId="0" borderId="15" xfId="1" applyNumberFormat="1" applyFont="1" applyFill="1" applyBorder="1" applyAlignment="1">
      <alignment horizontal="center"/>
    </xf>
    <xf numFmtId="0" fontId="11" fillId="0" borderId="6" xfId="0" applyFont="1" applyFill="1" applyBorder="1"/>
    <xf numFmtId="165" fontId="4" fillId="0" borderId="0" xfId="1" applyNumberFormat="1" applyFont="1" applyBorder="1"/>
    <xf numFmtId="165" fontId="4" fillId="0" borderId="7" xfId="1" applyNumberFormat="1" applyFont="1" applyBorder="1"/>
    <xf numFmtId="165" fontId="0" fillId="0" borderId="0" xfId="1" applyNumberFormat="1" applyFont="1" applyBorder="1"/>
    <xf numFmtId="0" fontId="5" fillId="0" borderId="0" xfId="0" applyFont="1" applyBorder="1"/>
    <xf numFmtId="165" fontId="0" fillId="0" borderId="9" xfId="1" applyNumberFormat="1" applyFont="1" applyBorder="1"/>
    <xf numFmtId="165" fontId="4" fillId="0" borderId="9" xfId="1" applyNumberFormat="1" applyFont="1" applyBorder="1"/>
    <xf numFmtId="165" fontId="4" fillId="0" borderId="10" xfId="1" applyNumberFormat="1" applyFont="1" applyBorder="1"/>
    <xf numFmtId="165" fontId="11" fillId="0" borderId="1" xfId="1" applyNumberFormat="1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0" fontId="7" fillId="0" borderId="6" xfId="0" quotePrefix="1" applyFont="1" applyFill="1" applyBorder="1"/>
    <xf numFmtId="165" fontId="3" fillId="0" borderId="0" xfId="1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8" fillId="0" borderId="0" xfId="1" applyNumberFormat="1" applyFont="1" applyFill="1" applyBorder="1"/>
    <xf numFmtId="0" fontId="3" fillId="0" borderId="6" xfId="0" quotePrefix="1" applyFont="1" applyBorder="1"/>
    <xf numFmtId="0" fontId="3" fillId="0" borderId="8" xfId="0" quotePrefix="1" applyFont="1" applyBorder="1"/>
    <xf numFmtId="0" fontId="0" fillId="0" borderId="0" xfId="0" applyBorder="1" applyAlignment="1">
      <alignment horizontal="center"/>
    </xf>
    <xf numFmtId="165" fontId="0" fillId="0" borderId="0" xfId="0" applyNumberFormat="1"/>
    <xf numFmtId="165" fontId="0" fillId="0" borderId="0" xfId="0" applyNumberFormat="1" applyBorder="1"/>
    <xf numFmtId="165" fontId="0" fillId="0" borderId="7" xfId="0" applyNumberFormat="1" applyBorder="1"/>
    <xf numFmtId="165" fontId="0" fillId="0" borderId="10" xfId="0" applyNumberFormat="1" applyBorder="1"/>
    <xf numFmtId="0" fontId="3" fillId="0" borderId="6" xfId="0" applyFont="1" applyBorder="1" applyAlignment="1"/>
    <xf numFmtId="166" fontId="4" fillId="0" borderId="0" xfId="0" applyNumberFormat="1" applyFont="1"/>
    <xf numFmtId="9" fontId="5" fillId="0" borderId="0" xfId="0" applyNumberFormat="1" applyFont="1"/>
    <xf numFmtId="1" fontId="0" fillId="0" borderId="0" xfId="0" applyNumberFormat="1" applyBorder="1"/>
    <xf numFmtId="10" fontId="6" fillId="0" borderId="0" xfId="0" applyNumberFormat="1" applyFont="1"/>
    <xf numFmtId="166" fontId="0" fillId="0" borderId="1" xfId="0" applyNumberFormat="1" applyBorder="1"/>
    <xf numFmtId="166" fontId="6" fillId="0" borderId="0" xfId="0" applyNumberFormat="1" applyFont="1"/>
    <xf numFmtId="10" fontId="5" fillId="0" borderId="0" xfId="1" applyNumberFormat="1" applyFont="1"/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165" fontId="7" fillId="0" borderId="14" xfId="1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687516904291026"/>
          <c:y val="2.0547204326731884E-2"/>
          <c:w val="0.81437391430047679"/>
          <c:h val="0.92523555767650323"/>
        </c:manualLayout>
      </c:layout>
      <c:lineChart>
        <c:grouping val="standard"/>
        <c:ser>
          <c:idx val="0"/>
          <c:order val="0"/>
          <c:tx>
            <c:strRef>
              <c:f>data!$B$2</c:f>
              <c:strCache>
                <c:ptCount val="1"/>
                <c:pt idx="0">
                  <c:v>Net Investment Income</c:v>
                </c:pt>
              </c:strCache>
            </c:strRef>
          </c:tx>
          <c:spPr>
            <a:ln>
              <a:solidFill>
                <a:schemeClr val="tx1"/>
              </a:solidFill>
              <a:prstDash val="solid"/>
            </a:ln>
          </c:spPr>
          <c:marker>
            <c:symbol val="none"/>
          </c:marker>
          <c:dPt>
            <c:idx val="5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6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7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8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9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10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11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12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13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14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15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16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17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18"/>
            <c:spPr>
              <a:ln>
                <a:solidFill>
                  <a:schemeClr val="tx1"/>
                </a:solidFill>
                <a:prstDash val="sysDot"/>
              </a:ln>
            </c:spPr>
          </c:dPt>
          <c:cat>
            <c:numRef>
              <c:f>data!$A$21:$A$39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data!$B$21:$B$39</c:f>
              <c:numCache>
                <c:formatCode>0.0%</c:formatCode>
                <c:ptCount val="19"/>
                <c:pt idx="0">
                  <c:v>7.9192655057132855E-3</c:v>
                </c:pt>
                <c:pt idx="1">
                  <c:v>1.1044397019207222E-2</c:v>
                </c:pt>
                <c:pt idx="2">
                  <c:v>9.1121177640853881E-3</c:v>
                </c:pt>
                <c:pt idx="3">
                  <c:v>1.3175689190214432E-2</c:v>
                </c:pt>
                <c:pt idx="4">
                  <c:v>1.5588927877312489E-2</c:v>
                </c:pt>
                <c:pt idx="5">
                  <c:v>1.3159763042164797E-2</c:v>
                </c:pt>
                <c:pt idx="6">
                  <c:v>1.161641042117266E-2</c:v>
                </c:pt>
                <c:pt idx="7">
                  <c:v>9.0082265042962621E-3</c:v>
                </c:pt>
                <c:pt idx="8">
                  <c:v>4.8664685377814189E-3</c:v>
                </c:pt>
                <c:pt idx="9">
                  <c:v>-3.8502317977107635E-4</c:v>
                </c:pt>
                <c:pt idx="10">
                  <c:v>-3.6755038094865413E-3</c:v>
                </c:pt>
                <c:pt idx="11">
                  <c:v>-5.8110235042061259E-3</c:v>
                </c:pt>
                <c:pt idx="12">
                  <c:v>-7.9727580314820721E-3</c:v>
                </c:pt>
                <c:pt idx="13">
                  <c:v>-9.8470735880990534E-3</c:v>
                </c:pt>
                <c:pt idx="14">
                  <c:v>-1.1886657090812961E-2</c:v>
                </c:pt>
                <c:pt idx="15">
                  <c:v>-1.4006372961829385E-2</c:v>
                </c:pt>
                <c:pt idx="16">
                  <c:v>-1.6209832395502031E-2</c:v>
                </c:pt>
                <c:pt idx="17">
                  <c:v>-1.8500795988755241E-2</c:v>
                </c:pt>
                <c:pt idx="18">
                  <c:v>-2.0883233963552624E-2</c:v>
                </c:pt>
              </c:numCache>
            </c:numRef>
          </c:val>
        </c:ser>
        <c:ser>
          <c:idx val="1"/>
          <c:order val="1"/>
          <c:tx>
            <c:strRef>
              <c:f>data!$C$2</c:f>
              <c:strCache>
                <c:ptCount val="1"/>
                <c:pt idx="0">
                  <c:v>Net International Investment Position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dPt>
            <c:idx val="5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6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7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8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9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10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11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12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13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14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15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16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17"/>
            <c:spPr>
              <a:ln>
                <a:solidFill>
                  <a:schemeClr val="tx1"/>
                </a:solidFill>
                <a:prstDash val="sysDot"/>
              </a:ln>
            </c:spPr>
          </c:dPt>
          <c:dPt>
            <c:idx val="18"/>
            <c:spPr>
              <a:ln>
                <a:solidFill>
                  <a:schemeClr val="tx1"/>
                </a:solidFill>
                <a:prstDash val="sysDot"/>
              </a:ln>
            </c:spPr>
          </c:dPt>
          <c:cat>
            <c:numRef>
              <c:f>data!$A$21:$A$39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data!$C$21:$C$39</c:f>
              <c:numCache>
                <c:formatCode>0%</c:formatCode>
                <c:ptCount val="19"/>
                <c:pt idx="0">
                  <c:v>-0.1331168247948849</c:v>
                </c:pt>
                <c:pt idx="1">
                  <c:v>-0.2392885981177624</c:v>
                </c:pt>
                <c:pt idx="2">
                  <c:v>-0.17247121378017286</c:v>
                </c:pt>
                <c:pt idx="3">
                  <c:v>-0.17821910627702789</c:v>
                </c:pt>
                <c:pt idx="4">
                  <c:v>-0.27570872330969681</c:v>
                </c:pt>
                <c:pt idx="5">
                  <c:v>-0.29833698401920805</c:v>
                </c:pt>
                <c:pt idx="6">
                  <c:v>-0.31676099794286389</c:v>
                </c:pt>
                <c:pt idx="7">
                  <c:v>-0.33239929912553801</c:v>
                </c:pt>
                <c:pt idx="8">
                  <c:v>-0.34672380797127472</c:v>
                </c:pt>
                <c:pt idx="9">
                  <c:v>-0.36306568406679307</c:v>
                </c:pt>
                <c:pt idx="10">
                  <c:v>-0.38834988167333734</c:v>
                </c:pt>
                <c:pt idx="11">
                  <c:v>-0.41989621415548445</c:v>
                </c:pt>
                <c:pt idx="12">
                  <c:v>-0.45431428692389664</c:v>
                </c:pt>
                <c:pt idx="13">
                  <c:v>-0.49062432671274803</c:v>
                </c:pt>
                <c:pt idx="14">
                  <c:v>-0.52760934070921117</c:v>
                </c:pt>
                <c:pt idx="15">
                  <c:v>-0.56535530915479038</c:v>
                </c:pt>
                <c:pt idx="16">
                  <c:v>-0.60394942902530224</c:v>
                </c:pt>
                <c:pt idx="17">
                  <c:v>-0.64348108008681149</c:v>
                </c:pt>
                <c:pt idx="18">
                  <c:v>-0.68404202705778638</c:v>
                </c:pt>
              </c:numCache>
            </c:numRef>
          </c:val>
        </c:ser>
        <c:ser>
          <c:idx val="2"/>
          <c:order val="2"/>
          <c:tx>
            <c:strRef>
              <c:f>data!$D$2</c:f>
              <c:strCache>
                <c:ptCount val="1"/>
                <c:pt idx="0">
                  <c:v>Cumulated Current Account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dPt>
            <c:idx val="5"/>
            <c:spPr>
              <a:ln>
                <a:solidFill>
                  <a:schemeClr val="bg1">
                    <a:lumMod val="50000"/>
                  </a:schemeClr>
                </a:solidFill>
                <a:prstDash val="sysDot"/>
              </a:ln>
            </c:spPr>
          </c:dPt>
          <c:dPt>
            <c:idx val="6"/>
            <c:spPr>
              <a:ln>
                <a:solidFill>
                  <a:schemeClr val="bg1">
                    <a:lumMod val="50000"/>
                  </a:schemeClr>
                </a:solidFill>
                <a:prstDash val="sysDot"/>
              </a:ln>
            </c:spPr>
          </c:dPt>
          <c:dPt>
            <c:idx val="7"/>
            <c:spPr>
              <a:ln>
                <a:solidFill>
                  <a:schemeClr val="bg1">
                    <a:lumMod val="50000"/>
                  </a:schemeClr>
                </a:solidFill>
                <a:prstDash val="sysDot"/>
              </a:ln>
            </c:spPr>
          </c:dPt>
          <c:dPt>
            <c:idx val="8"/>
            <c:spPr>
              <a:ln>
                <a:solidFill>
                  <a:schemeClr val="bg1">
                    <a:lumMod val="50000"/>
                  </a:schemeClr>
                </a:solidFill>
                <a:prstDash val="sysDot"/>
              </a:ln>
            </c:spPr>
          </c:dPt>
          <c:dPt>
            <c:idx val="9"/>
            <c:spPr>
              <a:ln>
                <a:solidFill>
                  <a:schemeClr val="bg1">
                    <a:lumMod val="50000"/>
                  </a:schemeClr>
                </a:solidFill>
                <a:prstDash val="sysDot"/>
              </a:ln>
            </c:spPr>
          </c:dPt>
          <c:dPt>
            <c:idx val="10"/>
            <c:spPr>
              <a:ln>
                <a:solidFill>
                  <a:schemeClr val="bg1">
                    <a:lumMod val="50000"/>
                  </a:schemeClr>
                </a:solidFill>
                <a:prstDash val="sysDot"/>
              </a:ln>
            </c:spPr>
          </c:dPt>
          <c:dPt>
            <c:idx val="11"/>
            <c:spPr>
              <a:ln>
                <a:solidFill>
                  <a:schemeClr val="bg1">
                    <a:lumMod val="50000"/>
                  </a:schemeClr>
                </a:solidFill>
                <a:prstDash val="sysDot"/>
              </a:ln>
            </c:spPr>
          </c:dPt>
          <c:dPt>
            <c:idx val="12"/>
            <c:spPr>
              <a:ln>
                <a:solidFill>
                  <a:schemeClr val="bg1">
                    <a:lumMod val="50000"/>
                  </a:schemeClr>
                </a:solidFill>
                <a:prstDash val="sysDot"/>
              </a:ln>
            </c:spPr>
          </c:dPt>
          <c:dPt>
            <c:idx val="13"/>
            <c:spPr>
              <a:ln>
                <a:solidFill>
                  <a:schemeClr val="bg1">
                    <a:lumMod val="50000"/>
                  </a:schemeClr>
                </a:solidFill>
                <a:prstDash val="sysDot"/>
              </a:ln>
            </c:spPr>
          </c:dPt>
          <c:dPt>
            <c:idx val="14"/>
            <c:spPr>
              <a:ln>
                <a:solidFill>
                  <a:schemeClr val="bg1">
                    <a:lumMod val="50000"/>
                  </a:schemeClr>
                </a:solidFill>
                <a:prstDash val="sysDot"/>
              </a:ln>
            </c:spPr>
          </c:dPt>
          <c:dPt>
            <c:idx val="15"/>
            <c:spPr>
              <a:ln>
                <a:solidFill>
                  <a:schemeClr val="bg1">
                    <a:lumMod val="50000"/>
                  </a:schemeClr>
                </a:solidFill>
                <a:prstDash val="sysDot"/>
              </a:ln>
            </c:spPr>
          </c:dPt>
          <c:dPt>
            <c:idx val="16"/>
            <c:spPr>
              <a:ln>
                <a:solidFill>
                  <a:schemeClr val="bg1">
                    <a:lumMod val="50000"/>
                  </a:schemeClr>
                </a:solidFill>
                <a:prstDash val="sysDot"/>
              </a:ln>
            </c:spPr>
          </c:dPt>
          <c:dPt>
            <c:idx val="17"/>
            <c:spPr>
              <a:ln>
                <a:solidFill>
                  <a:schemeClr val="bg1">
                    <a:lumMod val="50000"/>
                  </a:schemeClr>
                </a:solidFill>
                <a:prstDash val="sysDot"/>
              </a:ln>
            </c:spPr>
          </c:dPt>
          <c:dPt>
            <c:idx val="18"/>
            <c:spPr>
              <a:ln>
                <a:solidFill>
                  <a:schemeClr val="bg1">
                    <a:lumMod val="50000"/>
                  </a:schemeClr>
                </a:solidFill>
                <a:prstDash val="sysDot"/>
              </a:ln>
            </c:spPr>
          </c:dPt>
          <c:cat>
            <c:numRef>
              <c:f>data!$A$21:$A$39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data!$D$21:$D$39</c:f>
              <c:numCache>
                <c:formatCode>0%</c:formatCode>
                <c:ptCount val="19"/>
                <c:pt idx="0">
                  <c:v>-5.0632132699394809E-2</c:v>
                </c:pt>
                <c:pt idx="1">
                  <c:v>-9.7081342056467138E-2</c:v>
                </c:pt>
                <c:pt idx="2">
                  <c:v>-0.12661886257755642</c:v>
                </c:pt>
                <c:pt idx="3">
                  <c:v>-0.15251398381946216</c:v>
                </c:pt>
                <c:pt idx="4">
                  <c:v>-0.17758452343838094</c:v>
                </c:pt>
                <c:pt idx="5">
                  <c:v>-0.20557614102096594</c:v>
                </c:pt>
                <c:pt idx="6">
                  <c:v>-0.23326165968785051</c:v>
                </c:pt>
                <c:pt idx="7">
                  <c:v>-0.26091488107726885</c:v>
                </c:pt>
                <c:pt idx="8">
                  <c:v>-0.29077360193951951</c:v>
                </c:pt>
                <c:pt idx="9">
                  <c:v>-0.32443323304324723</c:v>
                </c:pt>
                <c:pt idx="10">
                  <c:v>-0.35993829528070875</c:v>
                </c:pt>
                <c:pt idx="11">
                  <c:v>-0.39620108999834314</c:v>
                </c:pt>
                <c:pt idx="12">
                  <c:v>-0.43376143579893822</c:v>
                </c:pt>
                <c:pt idx="13">
                  <c:v>-0.47162629858675781</c:v>
                </c:pt>
                <c:pt idx="14">
                  <c:v>-0.50996286657045919</c:v>
                </c:pt>
                <c:pt idx="15">
                  <c:v>-0.54884880535702407</c:v>
                </c:pt>
                <c:pt idx="16">
                  <c:v>-0.58836327567148372</c:v>
                </c:pt>
                <c:pt idx="17">
                  <c:v>-0.62858704717859604</c:v>
                </c:pt>
                <c:pt idx="18">
                  <c:v>-0.6696026696066425</c:v>
                </c:pt>
              </c:numCache>
            </c:numRef>
          </c:val>
        </c:ser>
        <c:dLbls/>
        <c:marker val="1"/>
        <c:axId val="82416000"/>
        <c:axId val="82417536"/>
      </c:lineChart>
      <c:catAx>
        <c:axId val="82416000"/>
        <c:scaling>
          <c:orientation val="minMax"/>
        </c:scaling>
        <c:axPos val="b"/>
        <c:numFmt formatCode="General" sourceLinked="1"/>
        <c:tickLblPos val="nextTo"/>
        <c:crossAx val="82417536"/>
        <c:crosses val="autoZero"/>
        <c:auto val="1"/>
        <c:lblAlgn val="ctr"/>
        <c:lblOffset val="100"/>
      </c:catAx>
      <c:valAx>
        <c:axId val="824175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U.S. GDP</a:t>
                </a:r>
              </a:p>
            </c:rich>
          </c:tx>
        </c:title>
        <c:numFmt formatCode="0.0%" sourceLinked="1"/>
        <c:tickLblPos val="nextTo"/>
        <c:crossAx val="82416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337687083349356"/>
          <c:y val="0.6524579234717327"/>
          <c:w val="0.55171526016517303"/>
          <c:h val="0.15116993903060694"/>
        </c:manualLayout>
      </c:layout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10</xdr:row>
      <xdr:rowOff>171450</xdr:rowOff>
    </xdr:from>
    <xdr:to>
      <xdr:col>10</xdr:col>
      <xdr:colOff>238125</xdr:colOff>
      <xdr:row>27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6"/>
  <sheetViews>
    <sheetView tabSelected="1" workbookViewId="0">
      <selection activeCell="A2" sqref="A2"/>
    </sheetView>
  </sheetViews>
  <sheetFormatPr defaultRowHeight="15"/>
  <sheetData>
    <row r="2" spans="1:8">
      <c r="B2" s="51" t="s">
        <v>72</v>
      </c>
    </row>
    <row r="3" spans="1:8">
      <c r="C3" s="51" t="s">
        <v>74</v>
      </c>
    </row>
    <row r="7" spans="1:8" ht="15.75" thickBot="1">
      <c r="A7" s="1"/>
      <c r="B7" s="1"/>
      <c r="C7" s="1"/>
      <c r="D7" s="1"/>
      <c r="E7" s="1"/>
      <c r="F7" s="1"/>
      <c r="G7" s="1"/>
      <c r="H7" s="1"/>
    </row>
    <row r="8" spans="1:8">
      <c r="A8" s="1"/>
      <c r="B8" s="64" t="s">
        <v>26</v>
      </c>
      <c r="C8" s="65"/>
      <c r="D8" s="66"/>
      <c r="E8" s="65"/>
      <c r="F8" s="65"/>
      <c r="G8" s="67"/>
      <c r="H8" s="1"/>
    </row>
    <row r="9" spans="1:8">
      <c r="A9" s="1"/>
      <c r="B9" s="68"/>
      <c r="C9" s="69"/>
      <c r="D9" s="70"/>
      <c r="E9" s="69"/>
      <c r="F9" s="69"/>
      <c r="G9" s="71"/>
      <c r="H9" s="1"/>
    </row>
    <row r="10" spans="1:8">
      <c r="A10" s="1"/>
      <c r="B10" s="68" t="s">
        <v>35</v>
      </c>
      <c r="C10" s="69"/>
      <c r="D10" s="70"/>
      <c r="E10" s="69"/>
      <c r="F10" s="69"/>
      <c r="G10" s="71"/>
      <c r="H10" s="1"/>
    </row>
    <row r="11" spans="1:8">
      <c r="A11" s="1"/>
      <c r="B11" s="68" t="s">
        <v>73</v>
      </c>
      <c r="C11" s="69"/>
      <c r="D11" s="70"/>
      <c r="E11" s="69"/>
      <c r="F11" s="69"/>
      <c r="G11" s="71"/>
      <c r="H11" s="1"/>
    </row>
    <row r="12" spans="1:8">
      <c r="A12" s="1"/>
      <c r="B12" s="68"/>
      <c r="C12" s="77" t="s">
        <v>33</v>
      </c>
      <c r="D12" s="70"/>
      <c r="E12" s="69"/>
      <c r="F12" s="69"/>
      <c r="G12" s="71"/>
      <c r="H12" s="1"/>
    </row>
    <row r="13" spans="1:8">
      <c r="A13" s="1"/>
      <c r="B13" s="72"/>
      <c r="C13" s="77" t="s">
        <v>38</v>
      </c>
      <c r="D13" s="70"/>
      <c r="E13" s="69"/>
      <c r="F13" s="69"/>
      <c r="G13" s="71"/>
      <c r="H13" s="1"/>
    </row>
    <row r="14" spans="1:8">
      <c r="A14" s="1"/>
      <c r="B14" s="61"/>
      <c r="C14" s="77" t="s">
        <v>34</v>
      </c>
      <c r="D14" s="52"/>
      <c r="E14" s="52"/>
      <c r="F14" s="52"/>
      <c r="G14" s="62"/>
      <c r="H14" s="1"/>
    </row>
    <row r="15" spans="1:8" ht="15.75" thickBot="1">
      <c r="A15" s="1"/>
      <c r="B15" s="73" t="s">
        <v>37</v>
      </c>
      <c r="C15" s="78"/>
      <c r="D15" s="74"/>
      <c r="E15" s="75"/>
      <c r="F15" s="75"/>
      <c r="G15" s="76"/>
      <c r="H15" s="1"/>
    </row>
    <row r="16" spans="1:8">
      <c r="A16" s="1"/>
      <c r="B16" s="1"/>
      <c r="C16" s="2"/>
      <c r="D16" s="2"/>
      <c r="E16" s="1"/>
      <c r="F16" s="1"/>
      <c r="G16" s="1"/>
      <c r="H1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84"/>
  <sheetViews>
    <sheetView topLeftCell="A4" workbookViewId="0">
      <selection activeCell="J6" sqref="J6"/>
    </sheetView>
  </sheetViews>
  <sheetFormatPr defaultRowHeight="15"/>
  <cols>
    <col min="9" max="10" width="9.140625" style="51"/>
    <col min="12" max="12" width="14.42578125" customWidth="1"/>
    <col min="16" max="16" width="4.7109375" customWidth="1"/>
    <col min="21" max="21" width="15.85546875" customWidth="1"/>
    <col min="23" max="23" width="11.85546875" customWidth="1"/>
  </cols>
  <sheetData>
    <row r="1" spans="1:33">
      <c r="K1" s="1"/>
      <c r="L1" s="1"/>
      <c r="M1" s="1"/>
      <c r="N1" s="1"/>
      <c r="O1" s="1"/>
      <c r="P1" s="1"/>
      <c r="Q1" s="1"/>
      <c r="R1" s="1"/>
      <c r="S1" s="1"/>
      <c r="T1" s="1"/>
    </row>
    <row r="2" spans="1:33" ht="15.75" thickBot="1">
      <c r="K2" s="1"/>
      <c r="L2" s="1"/>
      <c r="Q2" s="1"/>
      <c r="R2" s="1"/>
      <c r="S2" s="1"/>
      <c r="T2" s="1"/>
    </row>
    <row r="3" spans="1:33">
      <c r="K3" s="1"/>
      <c r="L3" s="119" t="s">
        <v>36</v>
      </c>
      <c r="M3" s="120"/>
      <c r="N3" s="120"/>
      <c r="O3" s="120"/>
      <c r="P3" s="120"/>
      <c r="Q3" s="120"/>
      <c r="R3" s="120"/>
      <c r="S3" s="121"/>
      <c r="T3" s="1"/>
      <c r="U3" s="119" t="s">
        <v>59</v>
      </c>
      <c r="V3" s="120"/>
      <c r="W3" s="120"/>
      <c r="X3" s="121"/>
    </row>
    <row r="4" spans="1:33">
      <c r="K4" s="1"/>
      <c r="L4" s="61"/>
      <c r="M4" s="52"/>
      <c r="N4" s="52"/>
      <c r="O4" s="52"/>
      <c r="P4" s="52"/>
      <c r="Q4" s="52"/>
      <c r="R4" s="52"/>
      <c r="S4" s="62"/>
      <c r="T4" s="1"/>
      <c r="U4" s="61"/>
      <c r="V4" s="52"/>
      <c r="W4" s="52"/>
      <c r="X4" s="62"/>
    </row>
    <row r="5" spans="1:33">
      <c r="K5" s="1"/>
      <c r="L5" s="61"/>
      <c r="M5" s="115" t="s">
        <v>31</v>
      </c>
      <c r="N5" s="115"/>
      <c r="O5" s="115"/>
      <c r="P5" s="69"/>
      <c r="Q5" s="115" t="s">
        <v>16</v>
      </c>
      <c r="R5" s="115"/>
      <c r="S5" s="116"/>
      <c r="T5" s="1"/>
      <c r="U5" s="107"/>
      <c r="V5" s="115" t="s">
        <v>31</v>
      </c>
      <c r="W5" s="115"/>
      <c r="X5" s="116"/>
    </row>
    <row r="6" spans="1:33">
      <c r="K6" s="1"/>
      <c r="L6" s="83"/>
      <c r="M6" s="93" t="s">
        <v>8</v>
      </c>
      <c r="N6" s="93" t="s">
        <v>9</v>
      </c>
      <c r="O6" s="93" t="s">
        <v>32</v>
      </c>
      <c r="P6" s="69"/>
      <c r="Q6" s="60" t="s">
        <v>8</v>
      </c>
      <c r="R6" s="60" t="s">
        <v>9</v>
      </c>
      <c r="S6" s="84" t="s">
        <v>17</v>
      </c>
      <c r="U6" s="68"/>
      <c r="V6" s="95" t="s">
        <v>57</v>
      </c>
      <c r="W6" s="95" t="s">
        <v>56</v>
      </c>
      <c r="X6" s="94" t="s">
        <v>10</v>
      </c>
    </row>
    <row r="7" spans="1:33">
      <c r="K7" s="1"/>
      <c r="L7" s="61"/>
      <c r="M7" s="122" t="s">
        <v>10</v>
      </c>
      <c r="N7" s="122"/>
      <c r="O7" s="122"/>
      <c r="P7" s="52"/>
      <c r="Q7" s="122" t="s">
        <v>10</v>
      </c>
      <c r="R7" s="122"/>
      <c r="S7" s="123"/>
      <c r="U7" s="85" t="s">
        <v>10</v>
      </c>
      <c r="V7" s="104">
        <f ca="1">SUM(V8:V9)</f>
        <v>1.6685386446522836E-2</v>
      </c>
      <c r="W7" s="104">
        <f ca="1">SUM(W8:W9)</f>
        <v>2.2022011283829371E-3</v>
      </c>
      <c r="X7" s="105">
        <f ca="1">SUM(X8:X9)</f>
        <v>1.8887587574905773E-2</v>
      </c>
      <c r="AD7" s="103"/>
    </row>
    <row r="8" spans="1:33">
      <c r="K8" s="1"/>
      <c r="L8" s="85" t="s">
        <v>10</v>
      </c>
      <c r="M8" s="86">
        <f>+M9+M10</f>
        <v>7.0287663326010386E-2</v>
      </c>
      <c r="N8" s="86">
        <f>+N9+N10</f>
        <v>5.1731966196365366E-2</v>
      </c>
      <c r="O8" s="86">
        <f>+O9+O10</f>
        <v>1.8555697129645027E-2</v>
      </c>
      <c r="P8" s="52"/>
      <c r="Q8" s="86">
        <f ca="1">+Q9+Q10</f>
        <v>7.2000291589073714E-2</v>
      </c>
      <c r="R8" s="86">
        <f ca="1">+R9+R10</f>
        <v>5.2694890598938275E-2</v>
      </c>
      <c r="S8" s="87">
        <f ca="1">+S9+S10</f>
        <v>1.9305400990135443E-2</v>
      </c>
      <c r="U8" s="83" t="s">
        <v>41</v>
      </c>
      <c r="V8" s="88">
        <f ca="1">data!CC43</f>
        <v>1.6730319516301363E-2</v>
      </c>
      <c r="W8" s="88">
        <f ca="1">data!CG43</f>
        <v>-2.8529152384170527E-3</v>
      </c>
      <c r="X8" s="105">
        <f ca="1">V8+W8</f>
        <v>1.387740427788431E-2</v>
      </c>
      <c r="Y8" s="51"/>
    </row>
    <row r="9" spans="1:33">
      <c r="K9" s="1"/>
      <c r="L9" s="83" t="s">
        <v>41</v>
      </c>
      <c r="M9" s="86">
        <f>+returns!AF43</f>
        <v>5.4234591104773203E-2</v>
      </c>
      <c r="N9" s="86">
        <f>+returns!AR43</f>
        <v>3.9564641471057559E-2</v>
      </c>
      <c r="O9" s="86">
        <f t="shared" ref="O9" si="0">+M9-N9</f>
        <v>1.4669949633715644E-2</v>
      </c>
      <c r="P9" s="52"/>
      <c r="Q9" s="86">
        <f ca="1">+returns!AF42</f>
        <v>5.8532057907762634E-2</v>
      </c>
      <c r="R9" s="86">
        <f ca="1">+returns!AR42</f>
        <v>4.5903220542249781E-2</v>
      </c>
      <c r="S9" s="87">
        <f t="shared" ref="S9" ca="1" si="1">+Q9-R9</f>
        <v>1.2628837365512853E-2</v>
      </c>
      <c r="U9" s="83" t="s">
        <v>42</v>
      </c>
      <c r="V9" s="88">
        <f ca="1">data!CB43</f>
        <v>-4.4933069778527979E-5</v>
      </c>
      <c r="W9" s="88">
        <f ca="1">data!CF43</f>
        <v>5.0551163667999898E-3</v>
      </c>
      <c r="X9" s="105">
        <f ca="1">V9+W9</f>
        <v>5.0101832970214618E-3</v>
      </c>
      <c r="Y9" s="51"/>
    </row>
    <row r="10" spans="1:33">
      <c r="K10" s="1"/>
      <c r="L10" s="83" t="s">
        <v>42</v>
      </c>
      <c r="M10" s="86">
        <f>M11+M12</f>
        <v>1.605307222123719E-2</v>
      </c>
      <c r="N10" s="86">
        <f>N11+N12</f>
        <v>1.2167324725307809E-2</v>
      </c>
      <c r="O10" s="86">
        <f>O11+O12</f>
        <v>3.8857474959293828E-3</v>
      </c>
      <c r="P10" s="52"/>
      <c r="Q10" s="86">
        <f ca="1">Q11+Q12</f>
        <v>1.346823368131108E-2</v>
      </c>
      <c r="R10" s="86">
        <f ca="1">R11+R12</f>
        <v>6.7916700566884912E-3</v>
      </c>
      <c r="S10" s="87">
        <f ca="1">S11+S12</f>
        <v>6.6765636246225888E-3</v>
      </c>
      <c r="U10" s="96" t="s">
        <v>39</v>
      </c>
      <c r="V10" s="88">
        <f ca="1">data!CD43</f>
        <v>-3.6926611049202827E-4</v>
      </c>
      <c r="W10" s="88">
        <f ca="1">data!CH43</f>
        <v>5.0804685191433623E-3</v>
      </c>
      <c r="X10" s="105">
        <f ca="1">V10+W10</f>
        <v>4.7112024086513344E-3</v>
      </c>
      <c r="Y10" s="51"/>
    </row>
    <row r="11" spans="1:33">
      <c r="A11" s="1"/>
      <c r="B11" s="1"/>
      <c r="C11" s="2"/>
      <c r="D11" s="2"/>
      <c r="E11" s="1"/>
      <c r="F11" s="1"/>
      <c r="G11" s="1"/>
      <c r="H11" s="1"/>
      <c r="K11" s="1"/>
      <c r="L11" s="96" t="s">
        <v>39</v>
      </c>
      <c r="M11" s="86">
        <f>+returns!B43</f>
        <v>1.5016320108113672E-2</v>
      </c>
      <c r="N11" s="86">
        <f>+returns!N43</f>
        <v>1.1692691594083456E-2</v>
      </c>
      <c r="O11" s="86">
        <f>+M11-N11</f>
        <v>3.3236285140302163E-3</v>
      </c>
      <c r="P11" s="52"/>
      <c r="Q11" s="86">
        <f ca="1">+returns!B42</f>
        <v>1.357538140880519E-2</v>
      </c>
      <c r="R11" s="86">
        <f ca="1">+returns!N42</f>
        <v>6.7916700566884912E-3</v>
      </c>
      <c r="S11" s="87">
        <f ca="1">+Q11-R11</f>
        <v>6.7837113521166991E-3</v>
      </c>
      <c r="U11" s="100" t="s">
        <v>40</v>
      </c>
      <c r="V11" s="88">
        <f ca="1">data!CE43</f>
        <v>5.2030643010272611E-4</v>
      </c>
      <c r="W11" s="88">
        <f ca="1">data!CI43</f>
        <v>-3.6517767738853566E-5</v>
      </c>
      <c r="X11" s="105">
        <f ca="1">V11+W11</f>
        <v>4.8378866236387254E-4</v>
      </c>
      <c r="Y11" s="51"/>
    </row>
    <row r="12" spans="1:33">
      <c r="A12" s="1"/>
      <c r="B12" s="1"/>
      <c r="C12" s="2"/>
      <c r="D12" s="2"/>
      <c r="E12" s="1"/>
      <c r="F12" s="1"/>
      <c r="G12" s="1"/>
      <c r="H12" s="1"/>
      <c r="K12" s="1"/>
      <c r="L12" s="100" t="s">
        <v>40</v>
      </c>
      <c r="M12" s="86">
        <f>+returns!H43</f>
        <v>1.0367521131235192E-3</v>
      </c>
      <c r="N12" s="86">
        <f>+returns!T43</f>
        <v>4.7463313122435259E-4</v>
      </c>
      <c r="O12" s="86">
        <f>+M12-N12</f>
        <v>5.6211898189916659E-4</v>
      </c>
      <c r="P12" s="52"/>
      <c r="Q12" s="86">
        <f ca="1">+returns!H42</f>
        <v>-1.0714772749411048E-4</v>
      </c>
      <c r="R12" s="86">
        <f ca="1">+returns!T42</f>
        <v>0</v>
      </c>
      <c r="S12" s="87">
        <f ca="1">+Q12-R12</f>
        <v>-1.0714772749411048E-4</v>
      </c>
      <c r="U12" s="61"/>
      <c r="V12" s="104"/>
      <c r="W12" s="104"/>
      <c r="X12" s="105"/>
      <c r="Y12" s="51"/>
      <c r="Z12" s="27"/>
      <c r="AB12" s="27"/>
    </row>
    <row r="13" spans="1:33">
      <c r="A13" s="1"/>
      <c r="B13" s="1"/>
      <c r="C13" s="2"/>
      <c r="D13" s="2"/>
      <c r="E13" s="1"/>
      <c r="F13" s="1"/>
      <c r="G13" s="1"/>
      <c r="H13" s="1"/>
      <c r="K13" s="1"/>
      <c r="L13" s="83"/>
      <c r="M13" s="117" t="s">
        <v>11</v>
      </c>
      <c r="N13" s="117"/>
      <c r="O13" s="117"/>
      <c r="P13" s="52"/>
      <c r="Q13" s="117" t="s">
        <v>11</v>
      </c>
      <c r="R13" s="117"/>
      <c r="S13" s="118"/>
      <c r="U13" s="61"/>
      <c r="V13" s="52"/>
      <c r="W13" s="52"/>
      <c r="X13" s="62"/>
      <c r="Y13" s="51"/>
      <c r="Z13" s="27"/>
      <c r="AB13" s="27"/>
    </row>
    <row r="14" spans="1:33">
      <c r="A14" s="1"/>
      <c r="B14" s="1"/>
      <c r="C14" s="2"/>
      <c r="D14" s="2"/>
      <c r="E14" s="1"/>
      <c r="F14" s="1"/>
      <c r="G14" s="1"/>
      <c r="H14" s="1"/>
      <c r="K14" s="1"/>
      <c r="L14" s="85" t="s">
        <v>10</v>
      </c>
      <c r="M14" s="86">
        <f>+M15+M16</f>
        <v>0.10609928463236533</v>
      </c>
      <c r="N14" s="86">
        <f>+N15+N16</f>
        <v>4.6541070158100231E-2</v>
      </c>
      <c r="O14" s="86">
        <f>+O15+O16</f>
        <v>5.9558214474265091E-2</v>
      </c>
      <c r="P14" s="52"/>
      <c r="Q14" s="86">
        <f>+Q15+Q16</f>
        <v>0.10604538173664735</v>
      </c>
      <c r="R14" s="86">
        <f>+R15+R16</f>
        <v>6.1594650990126461E-2</v>
      </c>
      <c r="S14" s="87">
        <f>+S15+S16</f>
        <v>4.4450730746520888E-2</v>
      </c>
      <c r="U14" s="107"/>
      <c r="V14" s="115" t="s">
        <v>58</v>
      </c>
      <c r="W14" s="115"/>
      <c r="X14" s="116"/>
      <c r="AE14" s="51"/>
      <c r="AF14" s="51"/>
      <c r="AG14" s="51"/>
    </row>
    <row r="15" spans="1:33">
      <c r="A15" s="1"/>
      <c r="B15" s="1"/>
      <c r="C15" s="2"/>
      <c r="D15" s="2"/>
      <c r="E15" s="1"/>
      <c r="F15" s="1"/>
      <c r="G15" s="1"/>
      <c r="H15" s="1"/>
      <c r="K15" s="1"/>
      <c r="L15" s="83" t="s">
        <v>41</v>
      </c>
      <c r="M15" s="88">
        <f>+returns!AG43</f>
        <v>0.1023750612909481</v>
      </c>
      <c r="N15" s="88">
        <f>+returns!AS43</f>
        <v>4.1085185944303187E-2</v>
      </c>
      <c r="O15" s="86">
        <f t="shared" ref="O15" si="2">+M15-N15</f>
        <v>6.1289875346644915E-2</v>
      </c>
      <c r="P15" s="52"/>
      <c r="Q15" s="88">
        <f>+returns!AG42</f>
        <v>0.10615252946414146</v>
      </c>
      <c r="R15" s="88">
        <f>+returns!AS42</f>
        <v>6.1594650990126461E-2</v>
      </c>
      <c r="S15" s="87">
        <f t="shared" ref="S15" si="3">+Q15-R15</f>
        <v>4.4557878474014996E-2</v>
      </c>
      <c r="U15" s="68"/>
      <c r="V15" s="95" t="s">
        <v>57</v>
      </c>
      <c r="W15" s="95" t="s">
        <v>56</v>
      </c>
      <c r="X15" s="94" t="s">
        <v>10</v>
      </c>
      <c r="AE15" s="103"/>
      <c r="AF15" s="103"/>
      <c r="AG15" s="103"/>
    </row>
    <row r="16" spans="1:33">
      <c r="A16" s="1"/>
      <c r="B16" s="1"/>
      <c r="C16" s="2"/>
      <c r="D16" s="2"/>
      <c r="E16" s="1"/>
      <c r="F16" s="1"/>
      <c r="G16" s="1"/>
      <c r="H16" s="1"/>
      <c r="K16" s="1"/>
      <c r="L16" s="83" t="s">
        <v>42</v>
      </c>
      <c r="M16" s="86">
        <f>M17+M18</f>
        <v>3.7242233414172226E-3</v>
      </c>
      <c r="N16" s="86">
        <f>N17+N18</f>
        <v>5.4558842137970472E-3</v>
      </c>
      <c r="O16" s="86">
        <f>O17+O18</f>
        <v>-1.7316608723798247E-3</v>
      </c>
      <c r="P16" s="52"/>
      <c r="Q16" s="86">
        <f>Q17+Q18</f>
        <v>-1.0714772749411048E-4</v>
      </c>
      <c r="R16" s="86">
        <f>R17+R18</f>
        <v>0</v>
      </c>
      <c r="S16" s="87">
        <f>S17+S18</f>
        <v>-1.0714772749411048E-4</v>
      </c>
      <c r="U16" s="85" t="s">
        <v>10</v>
      </c>
      <c r="V16" s="104">
        <f t="shared" ref="V16" si="4">SUM(V17:V18)</f>
        <v>1.7603547226425275E-2</v>
      </c>
      <c r="W16" s="104">
        <f t="shared" ref="W16" si="5">SUM(W17:W18)</f>
        <v>1.2792769953256225E-3</v>
      </c>
      <c r="X16" s="105">
        <f t="shared" ref="X16" si="6">SUM(X17:X18)</f>
        <v>1.8882824221750902E-2</v>
      </c>
      <c r="AE16" s="27"/>
      <c r="AF16" s="103"/>
      <c r="AG16" s="27"/>
    </row>
    <row r="17" spans="1:33">
      <c r="A17" s="1"/>
      <c r="B17" s="1"/>
      <c r="C17" s="2"/>
      <c r="D17" s="2"/>
      <c r="E17" s="1"/>
      <c r="F17" s="1"/>
      <c r="G17" s="1"/>
      <c r="H17" s="1"/>
      <c r="K17" s="1"/>
      <c r="L17" s="96" t="s">
        <v>39</v>
      </c>
      <c r="M17" s="88">
        <f>+returns!C43</f>
        <v>3.6340866030677359E-3</v>
      </c>
      <c r="N17" s="88">
        <f>+returns!O43</f>
        <v>5.764156399800228E-3</v>
      </c>
      <c r="O17" s="86">
        <f>+M17-N17</f>
        <v>-2.1300697967324921E-3</v>
      </c>
      <c r="P17" s="52"/>
      <c r="Q17" s="88">
        <f>+returns!C42</f>
        <v>0</v>
      </c>
      <c r="R17" s="88">
        <f>+returns!O42</f>
        <v>0</v>
      </c>
      <c r="S17" s="87">
        <f>+Q17-R17</f>
        <v>0</v>
      </c>
      <c r="U17" s="83" t="s">
        <v>41</v>
      </c>
      <c r="V17" s="88">
        <f>data!CC41</f>
        <v>1.732819436797739E-2</v>
      </c>
      <c r="W17" s="88">
        <f>data!CG41</f>
        <v>-2.6559487158345262E-3</v>
      </c>
      <c r="X17" s="105">
        <f>V17+W17</f>
        <v>1.4672245652142864E-2</v>
      </c>
      <c r="AE17" s="103"/>
      <c r="AF17" s="103"/>
      <c r="AG17" s="103"/>
    </row>
    <row r="18" spans="1:33">
      <c r="A18" s="1"/>
      <c r="B18" s="1"/>
      <c r="C18" s="2"/>
      <c r="D18" s="2"/>
      <c r="E18" s="1"/>
      <c r="F18" s="1"/>
      <c r="G18" s="1"/>
      <c r="H18" s="1"/>
      <c r="K18" s="1"/>
      <c r="L18" s="100" t="s">
        <v>40</v>
      </c>
      <c r="M18" s="88">
        <f>+returns!I43</f>
        <v>9.0136738349486917E-5</v>
      </c>
      <c r="N18" s="88">
        <f>+returns!U43</f>
        <v>-3.0827218600318042E-4</v>
      </c>
      <c r="O18" s="86">
        <f>+M18-N18</f>
        <v>3.9840892435266732E-4</v>
      </c>
      <c r="P18" s="52"/>
      <c r="Q18" s="88">
        <f>+returns!I42</f>
        <v>-1.0714772749411048E-4</v>
      </c>
      <c r="R18" s="88">
        <f>+returns!U42</f>
        <v>0</v>
      </c>
      <c r="S18" s="87">
        <f>+Q18-R18</f>
        <v>-1.0714772749411048E-4</v>
      </c>
      <c r="U18" s="83" t="s">
        <v>42</v>
      </c>
      <c r="V18" s="104">
        <f>SUM(V19:V20)</f>
        <v>2.7535285844788643E-4</v>
      </c>
      <c r="W18" s="104">
        <f>SUM(W19:W20)</f>
        <v>3.9352257111601487E-3</v>
      </c>
      <c r="X18" s="105">
        <f>SUM(X19:X20)</f>
        <v>4.2105785696080356E-3</v>
      </c>
      <c r="AE18" s="27"/>
      <c r="AF18" s="103"/>
      <c r="AG18" s="27"/>
    </row>
    <row r="19" spans="1:33">
      <c r="A19" s="1"/>
      <c r="B19" s="1"/>
      <c r="C19" s="2"/>
      <c r="D19" s="2"/>
      <c r="E19" s="1"/>
      <c r="F19" s="1"/>
      <c r="G19" s="1"/>
      <c r="H19" s="1"/>
      <c r="K19" s="1"/>
      <c r="L19" s="83"/>
      <c r="M19" s="117" t="s">
        <v>12</v>
      </c>
      <c r="N19" s="117"/>
      <c r="O19" s="117"/>
      <c r="P19" s="52"/>
      <c r="Q19" s="117" t="s">
        <v>12</v>
      </c>
      <c r="R19" s="117"/>
      <c r="S19" s="118"/>
      <c r="U19" s="96" t="s">
        <v>39</v>
      </c>
      <c r="V19" s="88">
        <f>data!CD41</f>
        <v>-6.4424258103464472E-4</v>
      </c>
      <c r="W19" s="88">
        <f>data!CH41</f>
        <v>3.9949820583691821E-3</v>
      </c>
      <c r="X19" s="105">
        <f>V19+W19</f>
        <v>3.3507394773345375E-3</v>
      </c>
      <c r="AE19" s="27"/>
      <c r="AF19" s="103"/>
      <c r="AG19" s="27"/>
    </row>
    <row r="20" spans="1:33">
      <c r="A20" s="1"/>
      <c r="B20" s="1"/>
      <c r="C20" s="2"/>
      <c r="D20" s="2"/>
      <c r="E20" s="2"/>
      <c r="F20" s="1"/>
      <c r="G20" s="1"/>
      <c r="H20" s="1"/>
      <c r="K20" s="1"/>
      <c r="L20" s="85" t="s">
        <v>10</v>
      </c>
      <c r="M20" s="86">
        <f>+M21+M22</f>
        <v>7.3507344554115533E-2</v>
      </c>
      <c r="N20" s="86">
        <f>+N21+N22</f>
        <v>6.2631384208380367E-2</v>
      </c>
      <c r="O20" s="86">
        <f>+O21+O22</f>
        <v>1.0875960345735167E-2</v>
      </c>
      <c r="P20" s="52"/>
      <c r="Q20" s="86">
        <f ca="1">+Q21+Q22</f>
        <v>6.8163115480455228E-2</v>
      </c>
      <c r="R20" s="86">
        <f ca="1">+R21+R22</f>
        <v>5.4620117011471361E-2</v>
      </c>
      <c r="S20" s="87">
        <f ca="1">+S21+S22</f>
        <v>1.3542998468983866E-2</v>
      </c>
      <c r="T20" s="1"/>
      <c r="U20" s="100" t="s">
        <v>40</v>
      </c>
      <c r="V20" s="88">
        <f>data!CE41</f>
        <v>9.1959543948253114E-4</v>
      </c>
      <c r="W20" s="88">
        <f>data!CI41</f>
        <v>-5.9756347209033113E-5</v>
      </c>
      <c r="X20" s="105">
        <f>V20+W20</f>
        <v>8.5983909227349802E-4</v>
      </c>
    </row>
    <row r="21" spans="1:33">
      <c r="A21" s="1"/>
      <c r="B21" s="1"/>
      <c r="C21" s="2"/>
      <c r="D21" s="2"/>
      <c r="E21" s="2"/>
      <c r="F21" s="1"/>
      <c r="G21" s="1"/>
      <c r="H21" s="1"/>
      <c r="K21" s="1"/>
      <c r="L21" s="83" t="s">
        <v>41</v>
      </c>
      <c r="M21" s="88">
        <f>+returns!AH43</f>
        <v>6.5333423629863427E-2</v>
      </c>
      <c r="N21" s="88">
        <f>+returns!AT43</f>
        <v>5.9026611795371858E-2</v>
      </c>
      <c r="O21" s="86">
        <f t="shared" ref="O21" si="7">+M21-N21</f>
        <v>6.3068118344915686E-3</v>
      </c>
      <c r="P21" s="52"/>
      <c r="Q21" s="88">
        <f>+returns!AH42</f>
        <v>7.5997533065657374E-2</v>
      </c>
      <c r="R21" s="88">
        <f>+returns!AT42</f>
        <v>6.2614840391656032E-2</v>
      </c>
      <c r="S21" s="87">
        <f t="shared" ref="S21" si="8">+Q21-R21</f>
        <v>1.3382692674001342E-2</v>
      </c>
      <c r="T21" s="1"/>
      <c r="U21" s="61"/>
      <c r="V21" s="52"/>
      <c r="W21" s="52"/>
      <c r="X21" s="62"/>
    </row>
    <row r="22" spans="1:33">
      <c r="A22" s="1"/>
      <c r="B22" s="1"/>
      <c r="C22" s="2"/>
      <c r="D22" s="2"/>
      <c r="E22" s="2"/>
      <c r="F22" s="1"/>
      <c r="G22" s="1"/>
      <c r="H22" s="1"/>
      <c r="K22" s="1"/>
      <c r="L22" s="83" t="s">
        <v>42</v>
      </c>
      <c r="M22" s="86">
        <f>M23+M24</f>
        <v>8.1739209242521083E-3</v>
      </c>
      <c r="N22" s="86">
        <f>N23+N24</f>
        <v>3.6047724130085098E-3</v>
      </c>
      <c r="O22" s="86">
        <f>O23+O24</f>
        <v>4.569148511243599E-3</v>
      </c>
      <c r="P22" s="52"/>
      <c r="Q22" s="86">
        <f ca="1">Q23+Q24</f>
        <v>-7.8344175852021452E-3</v>
      </c>
      <c r="R22" s="86">
        <f ca="1">R23+R24</f>
        <v>-7.9947233801846689E-3</v>
      </c>
      <c r="S22" s="87">
        <f ca="1">S23+S24</f>
        <v>1.6030579498252435E-4</v>
      </c>
      <c r="T22" s="1"/>
      <c r="U22" s="61"/>
      <c r="V22" s="52"/>
      <c r="W22" s="52"/>
      <c r="X22" s="62"/>
    </row>
    <row r="23" spans="1:33">
      <c r="A23" s="1"/>
      <c r="B23" s="1"/>
      <c r="C23" s="2"/>
      <c r="D23" s="2"/>
      <c r="E23" s="2"/>
      <c r="F23" s="1"/>
      <c r="G23" s="1"/>
      <c r="H23" s="1"/>
      <c r="K23" s="1"/>
      <c r="L23" s="96" t="s">
        <v>39</v>
      </c>
      <c r="M23" s="88">
        <f>+returns!D43</f>
        <v>8.2670653191612778E-3</v>
      </c>
      <c r="N23" s="88">
        <f>+returns!P43</f>
        <v>2.5521823300362107E-3</v>
      </c>
      <c r="O23" s="86">
        <f>+M23-N23</f>
        <v>5.7148829891250676E-3</v>
      </c>
      <c r="P23" s="52"/>
      <c r="Q23" s="88">
        <f ca="1">+returns!D42</f>
        <v>-7.7272698577080341E-3</v>
      </c>
      <c r="R23" s="88">
        <f ca="1">+returns!P42</f>
        <v>-7.9947233801846689E-3</v>
      </c>
      <c r="S23" s="87">
        <f ca="1">+Q23-R23</f>
        <v>2.6745352247663483E-4</v>
      </c>
      <c r="T23" s="1"/>
      <c r="U23" s="107"/>
      <c r="V23" s="115" t="s">
        <v>16</v>
      </c>
      <c r="W23" s="115"/>
      <c r="X23" s="116"/>
    </row>
    <row r="24" spans="1:33">
      <c r="A24" s="1"/>
      <c r="B24" s="1"/>
      <c r="C24" s="2"/>
      <c r="D24" s="2"/>
      <c r="E24" s="2"/>
      <c r="F24" s="1"/>
      <c r="G24" s="1"/>
      <c r="H24" s="1"/>
      <c r="K24" s="1"/>
      <c r="L24" s="100" t="s">
        <v>40</v>
      </c>
      <c r="M24" s="88">
        <f>+returns!J43</f>
        <v>-9.314439490916925E-5</v>
      </c>
      <c r="N24" s="88">
        <f>+returns!V43</f>
        <v>1.0525900829722991E-3</v>
      </c>
      <c r="O24" s="86">
        <f>+M24-N24</f>
        <v>-1.1457344778814684E-3</v>
      </c>
      <c r="P24" s="52"/>
      <c r="Q24" s="88">
        <f>+returns!J42</f>
        <v>-1.0714772749411048E-4</v>
      </c>
      <c r="R24" s="88">
        <f>+returns!V42</f>
        <v>0</v>
      </c>
      <c r="S24" s="87">
        <f>+Q24-R24</f>
        <v>-1.0714772749411048E-4</v>
      </c>
      <c r="T24" s="1"/>
      <c r="U24" s="68"/>
      <c r="V24" s="95" t="s">
        <v>57</v>
      </c>
      <c r="W24" s="95" t="s">
        <v>56</v>
      </c>
      <c r="X24" s="94" t="s">
        <v>10</v>
      </c>
    </row>
    <row r="25" spans="1:33">
      <c r="A25" s="1"/>
      <c r="B25" s="1"/>
      <c r="C25" s="2"/>
      <c r="D25" s="2"/>
      <c r="E25" s="2"/>
      <c r="F25" s="1"/>
      <c r="G25" s="1"/>
      <c r="H25" s="1"/>
      <c r="K25" s="1"/>
      <c r="L25" s="83"/>
      <c r="M25" s="117" t="s">
        <v>13</v>
      </c>
      <c r="N25" s="117"/>
      <c r="O25" s="117"/>
      <c r="P25" s="52"/>
      <c r="Q25" s="117" t="s">
        <v>13</v>
      </c>
      <c r="R25" s="117"/>
      <c r="S25" s="118"/>
      <c r="T25" s="1"/>
      <c r="U25" s="85" t="s">
        <v>10</v>
      </c>
      <c r="V25" s="104">
        <f t="shared" ref="V25:X25" ca="1" si="9">SUM(V26:V27)</f>
        <v>1.5746493936534149E-2</v>
      </c>
      <c r="W25" s="104">
        <f ca="1">SUM(W26:W27)</f>
        <v>3.6237988978846235E-3</v>
      </c>
      <c r="X25" s="105">
        <f t="shared" ca="1" si="9"/>
        <v>1.9370292834418774E-2</v>
      </c>
    </row>
    <row r="26" spans="1:33">
      <c r="A26" s="1"/>
      <c r="B26" s="1"/>
      <c r="C26" s="2"/>
      <c r="D26" s="2"/>
      <c r="E26" s="2"/>
      <c r="F26" s="1"/>
      <c r="G26" s="1"/>
      <c r="H26" s="1"/>
      <c r="K26" s="1"/>
      <c r="L26" s="85" t="s">
        <v>10</v>
      </c>
      <c r="M26" s="86">
        <f>+M27+M28</f>
        <v>7.4835325722104773E-2</v>
      </c>
      <c r="N26" s="86">
        <f>+N27+N28</f>
        <v>8.3769639946397217E-2</v>
      </c>
      <c r="O26" s="86">
        <f>+O27+O28</f>
        <v>-8.934314224292441E-3</v>
      </c>
      <c r="P26" s="52"/>
      <c r="Q26" s="86">
        <f>+Q27+Q28</f>
        <v>7.566390101005277E-2</v>
      </c>
      <c r="R26" s="86">
        <f>+R27+R28</f>
        <v>7.1247821953655921E-2</v>
      </c>
      <c r="S26" s="87">
        <f>+S27+S28</f>
        <v>4.4160790563968506E-3</v>
      </c>
      <c r="T26" s="1"/>
      <c r="U26" s="83" t="s">
        <v>41</v>
      </c>
      <c r="V26" s="88">
        <f ca="1">data!CC42</f>
        <v>1.5790801892239033E-2</v>
      </c>
      <c r="W26" s="88">
        <f ca="1">data!CG42</f>
        <v>-3.1624340596181667E-3</v>
      </c>
      <c r="X26" s="105">
        <f ca="1">V26+W26</f>
        <v>1.2628367832620866E-2</v>
      </c>
    </row>
    <row r="27" spans="1:33">
      <c r="A27" s="1"/>
      <c r="B27" s="1"/>
      <c r="C27" s="2"/>
      <c r="D27" s="2"/>
      <c r="E27" s="2"/>
      <c r="F27" s="1"/>
      <c r="G27" s="1"/>
      <c r="H27" s="1"/>
      <c r="K27" s="1"/>
      <c r="L27" s="83" t="s">
        <v>41</v>
      </c>
      <c r="M27" s="88">
        <f>+returns!AI43</f>
        <v>2.5771048737546872E-2</v>
      </c>
      <c r="N27" s="88">
        <f>+returns!AU43</f>
        <v>2.1247821953655911E-2</v>
      </c>
      <c r="O27" s="86">
        <f t="shared" ref="O27" si="10">+M27-N27</f>
        <v>4.5232267838909608E-3</v>
      </c>
      <c r="P27" s="52"/>
      <c r="Q27" s="88">
        <f>+returns!AI42</f>
        <v>2.5771048737546872E-2</v>
      </c>
      <c r="R27" s="88">
        <f>+returns!AU42</f>
        <v>2.1247821953655911E-2</v>
      </c>
      <c r="S27" s="87">
        <f t="shared" ref="S27" si="11">+Q27-R27</f>
        <v>4.5232267838909608E-3</v>
      </c>
      <c r="U27" s="83" t="s">
        <v>42</v>
      </c>
      <c r="V27" s="104">
        <f ca="1">SUM(V28:V29)</f>
        <v>-4.4307955704884231E-5</v>
      </c>
      <c r="W27" s="104">
        <f ca="1">SUM(W28:W29)</f>
        <v>6.7862329575027903E-3</v>
      </c>
      <c r="X27" s="105">
        <f ca="1">SUM(X28:X29)</f>
        <v>6.7419250017979066E-3</v>
      </c>
    </row>
    <row r="28" spans="1:33">
      <c r="A28" s="1"/>
      <c r="B28" s="1"/>
      <c r="C28" s="2"/>
      <c r="D28" s="2"/>
      <c r="E28" s="2"/>
      <c r="F28" s="1"/>
      <c r="G28" s="1"/>
      <c r="H28" s="1"/>
      <c r="K28" s="1"/>
      <c r="L28" s="83" t="s">
        <v>42</v>
      </c>
      <c r="M28" s="86">
        <f>M29+M30</f>
        <v>4.9064276984557897E-2</v>
      </c>
      <c r="N28" s="86">
        <f>N29+N30</f>
        <v>6.2521817992741299E-2</v>
      </c>
      <c r="O28" s="86">
        <f>O29+O30</f>
        <v>-1.3457541008183402E-2</v>
      </c>
      <c r="P28" s="52"/>
      <c r="Q28" s="86">
        <f>Q29+Q30</f>
        <v>4.9892852272505894E-2</v>
      </c>
      <c r="R28" s="86">
        <f>R29+R30</f>
        <v>0.05</v>
      </c>
      <c r="S28" s="87">
        <f>S29+S30</f>
        <v>-1.0714772749411048E-4</v>
      </c>
      <c r="U28" s="96" t="s">
        <v>39</v>
      </c>
      <c r="V28" s="88">
        <f ca="1">data!CD42</f>
        <v>6.283977178922625E-5</v>
      </c>
      <c r="W28" s="88">
        <f ca="1">data!CH42</f>
        <v>6.7862329575027903E-3</v>
      </c>
      <c r="X28" s="105">
        <f ca="1">V28+W28</f>
        <v>6.8490727292920169E-3</v>
      </c>
    </row>
    <row r="29" spans="1:33" ht="15.75" thickBot="1">
      <c r="A29" s="1"/>
      <c r="B29" s="1"/>
      <c r="C29" s="2"/>
      <c r="D29" s="2"/>
      <c r="E29" s="2"/>
      <c r="F29" s="1"/>
      <c r="G29" s="1"/>
      <c r="H29" s="1"/>
      <c r="K29" s="1"/>
      <c r="L29" s="96" t="s">
        <v>39</v>
      </c>
      <c r="M29" s="88">
        <f>+returns!E43</f>
        <v>4.5236657371964133E-2</v>
      </c>
      <c r="N29" s="88">
        <f>+returns!Q43</f>
        <v>6.2521817992741299E-2</v>
      </c>
      <c r="O29" s="86">
        <f>+M29-N29</f>
        <v>-1.7285160620777167E-2</v>
      </c>
      <c r="P29" s="52"/>
      <c r="Q29" s="88">
        <f>+returns!E42</f>
        <v>0.05</v>
      </c>
      <c r="R29" s="88">
        <f>+returns!Q42</f>
        <v>0.05</v>
      </c>
      <c r="S29" s="87">
        <f>+Q29-R29</f>
        <v>0</v>
      </c>
      <c r="U29" s="101" t="s">
        <v>40</v>
      </c>
      <c r="V29" s="90">
        <f ca="1">data!CE42</f>
        <v>-1.0714772749411048E-4</v>
      </c>
      <c r="W29" s="90">
        <f ca="1">data!CI42</f>
        <v>-5.8082259240294877E-21</v>
      </c>
      <c r="X29" s="106">
        <f ca="1">V29+W29</f>
        <v>-1.0714772749411048E-4</v>
      </c>
    </row>
    <row r="30" spans="1:33">
      <c r="A30" s="1"/>
      <c r="B30" s="1"/>
      <c r="C30" s="2"/>
      <c r="D30" s="2"/>
      <c r="E30" s="2"/>
      <c r="F30" s="1"/>
      <c r="G30" s="1"/>
      <c r="H30" s="1"/>
      <c r="K30" s="1"/>
      <c r="L30" s="100" t="s">
        <v>40</v>
      </c>
      <c r="M30" s="88">
        <f>+returns!K43</f>
        <v>3.8276196125937652E-3</v>
      </c>
      <c r="N30" s="88">
        <f>+returns!W43</f>
        <v>0</v>
      </c>
      <c r="O30" s="86">
        <f>+M30-N30</f>
        <v>3.8276196125937652E-3</v>
      </c>
      <c r="P30" s="52"/>
      <c r="Q30" s="88">
        <f>+returns!K42</f>
        <v>-1.0714772749411048E-4</v>
      </c>
      <c r="R30" s="88">
        <f>+returns!W42</f>
        <v>0</v>
      </c>
      <c r="S30" s="87">
        <f>+Q30-R30</f>
        <v>-1.0714772749411048E-4</v>
      </c>
    </row>
    <row r="31" spans="1:33">
      <c r="A31" s="1"/>
      <c r="B31" s="1"/>
      <c r="C31" s="2"/>
      <c r="D31" s="2"/>
      <c r="E31" s="2"/>
      <c r="F31" s="1"/>
      <c r="G31" s="1"/>
      <c r="H31" s="1"/>
      <c r="K31" s="1"/>
      <c r="L31" s="83"/>
      <c r="M31" s="117" t="s">
        <v>14</v>
      </c>
      <c r="N31" s="117"/>
      <c r="O31" s="117"/>
      <c r="P31" s="89"/>
      <c r="Q31" s="117" t="s">
        <v>14</v>
      </c>
      <c r="R31" s="117"/>
      <c r="S31" s="118"/>
    </row>
    <row r="32" spans="1:33">
      <c r="A32" s="1"/>
      <c r="B32" s="1"/>
      <c r="C32" s="2"/>
      <c r="D32" s="2"/>
      <c r="E32" s="2"/>
      <c r="F32" s="1"/>
      <c r="G32" s="1"/>
      <c r="H32" s="1"/>
      <c r="K32" s="1"/>
      <c r="L32" s="85" t="s">
        <v>10</v>
      </c>
      <c r="M32" s="86">
        <f>+M33+M34</f>
        <v>4.1006724425116645E-2</v>
      </c>
      <c r="N32" s="86">
        <f>+N33+N34</f>
        <v>3.2475010500173762E-2</v>
      </c>
      <c r="O32" s="86">
        <f>+O33+O34</f>
        <v>8.5317139249428808E-3</v>
      </c>
      <c r="P32" s="89"/>
      <c r="Q32" s="86">
        <f>+Q33+Q34</f>
        <v>3.7437432300699271E-2</v>
      </c>
      <c r="R32" s="86">
        <f>+R33+R34</f>
        <v>3.2783282686176932E-2</v>
      </c>
      <c r="S32" s="87">
        <f>+S33+S34</f>
        <v>4.6541496145223373E-3</v>
      </c>
    </row>
    <row r="33" spans="1:20">
      <c r="A33" s="1"/>
      <c r="B33" s="1"/>
      <c r="C33" s="2"/>
      <c r="D33" s="2"/>
      <c r="E33" s="2"/>
      <c r="F33" s="1"/>
      <c r="G33" s="1"/>
      <c r="H33" s="1"/>
      <c r="K33" s="1"/>
      <c r="L33" s="83" t="s">
        <v>41</v>
      </c>
      <c r="M33" s="88">
        <f>+returns!AJ43</f>
        <v>3.7544580028193372E-2</v>
      </c>
      <c r="N33" s="88">
        <f>+returns!AV43</f>
        <v>3.2783282686176946E-2</v>
      </c>
      <c r="O33" s="86">
        <f>+M33-N33</f>
        <v>4.7612973420164267E-3</v>
      </c>
      <c r="P33" s="52"/>
      <c r="Q33" s="88">
        <f>+returns!AJ42</f>
        <v>3.7544580028193379E-2</v>
      </c>
      <c r="R33" s="88">
        <f>+returns!AV42</f>
        <v>3.2783282686176932E-2</v>
      </c>
      <c r="S33" s="87">
        <f>+Q33-R33</f>
        <v>4.7612973420164476E-3</v>
      </c>
    </row>
    <row r="34" spans="1:20">
      <c r="A34" s="1"/>
      <c r="B34" s="20"/>
      <c r="C34" s="24"/>
      <c r="D34" s="24"/>
      <c r="E34" s="24"/>
      <c r="F34" s="1"/>
      <c r="G34" s="1"/>
      <c r="H34" s="1"/>
      <c r="K34" s="1"/>
      <c r="L34" s="83" t="s">
        <v>42</v>
      </c>
      <c r="M34" s="86">
        <f>M35+M36</f>
        <v>3.4621443969232732E-3</v>
      </c>
      <c r="N34" s="86">
        <f>N35+N36</f>
        <v>-3.0827218600318042E-4</v>
      </c>
      <c r="O34" s="86">
        <f>O35+O36</f>
        <v>3.7704165829264536E-3</v>
      </c>
      <c r="P34" s="52"/>
      <c r="Q34" s="86">
        <f>Q35+Q36</f>
        <v>-1.0714772749411048E-4</v>
      </c>
      <c r="R34" s="86">
        <f>R35+R36</f>
        <v>0</v>
      </c>
      <c r="S34" s="87">
        <f>S35+S36</f>
        <v>-1.0714772749411048E-4</v>
      </c>
    </row>
    <row r="35" spans="1:20">
      <c r="A35" s="1"/>
      <c r="F35" s="1"/>
      <c r="G35" s="1"/>
      <c r="H35" s="1"/>
      <c r="K35" s="1"/>
      <c r="L35" s="96" t="s">
        <v>39</v>
      </c>
      <c r="M35" s="88">
        <f>+returns!F43</f>
        <v>2.3189150782383459E-3</v>
      </c>
      <c r="N35" s="88">
        <f>+returns!R43</f>
        <v>0</v>
      </c>
      <c r="O35" s="86">
        <f>+M35-N35</f>
        <v>2.3189150782383459E-3</v>
      </c>
      <c r="P35" s="52"/>
      <c r="Q35" s="88">
        <f>+returns!F42</f>
        <v>0</v>
      </c>
      <c r="R35" s="88">
        <f>+returns!R42</f>
        <v>0</v>
      </c>
      <c r="S35" s="87">
        <f>+Q35-R35</f>
        <v>0</v>
      </c>
    </row>
    <row r="36" spans="1:20" ht="15.75" thickBot="1">
      <c r="A36" s="1"/>
      <c r="F36" s="1"/>
      <c r="G36" s="1"/>
      <c r="H36" s="1"/>
      <c r="K36" s="1"/>
      <c r="L36" s="101" t="s">
        <v>40</v>
      </c>
      <c r="M36" s="90">
        <f>+returns!L43</f>
        <v>1.1432293186849274E-3</v>
      </c>
      <c r="N36" s="90">
        <f>+returns!X43</f>
        <v>-3.0827218600318042E-4</v>
      </c>
      <c r="O36" s="91">
        <f>+M36-N36</f>
        <v>1.4515015046881077E-3</v>
      </c>
      <c r="P36" s="63"/>
      <c r="Q36" s="90">
        <f>+returns!L42</f>
        <v>-1.0714772749411048E-4</v>
      </c>
      <c r="R36" s="90">
        <f>+returns!X42</f>
        <v>0</v>
      </c>
      <c r="S36" s="92">
        <f>+Q36-R36</f>
        <v>-1.0714772749411048E-4</v>
      </c>
    </row>
    <row r="37" spans="1:20">
      <c r="A37" s="1"/>
      <c r="F37" s="1"/>
      <c r="G37" s="1"/>
      <c r="L37" s="56"/>
      <c r="M37" s="57"/>
      <c r="N37" s="57"/>
      <c r="O37" s="57"/>
      <c r="P37" s="27"/>
      <c r="Q37" s="1"/>
      <c r="R37" s="1"/>
    </row>
    <row r="38" spans="1:20">
      <c r="A38" s="1"/>
      <c r="F38" s="1"/>
      <c r="G38" s="1"/>
      <c r="L38" s="54"/>
      <c r="M38" s="27"/>
      <c r="N38" s="27"/>
      <c r="O38" s="57"/>
      <c r="P38" s="27"/>
      <c r="Q38" s="1"/>
      <c r="R38" s="1"/>
    </row>
    <row r="39" spans="1:20">
      <c r="A39" s="1"/>
      <c r="F39" s="1"/>
      <c r="G39" s="1"/>
      <c r="L39" s="54"/>
      <c r="M39" s="27"/>
      <c r="N39" s="27"/>
      <c r="O39" s="57"/>
      <c r="P39" s="27"/>
      <c r="Q39" s="1"/>
      <c r="R39" s="1"/>
    </row>
    <row r="40" spans="1:20">
      <c r="A40" s="1"/>
      <c r="F40" s="1"/>
      <c r="G40" s="1"/>
      <c r="L40" s="54"/>
      <c r="M40" s="27"/>
      <c r="N40" s="27"/>
      <c r="O40" s="57"/>
      <c r="P40" s="27"/>
      <c r="Q40" s="1"/>
      <c r="R40" s="1"/>
    </row>
    <row r="41" spans="1:20">
      <c r="A41" s="1"/>
      <c r="F41" s="1"/>
      <c r="G41" s="1"/>
      <c r="L41" s="56"/>
      <c r="M41" s="57"/>
      <c r="N41" s="57"/>
      <c r="O41" s="57"/>
      <c r="P41" s="27"/>
      <c r="Q41" s="1"/>
      <c r="R41" s="1"/>
    </row>
    <row r="42" spans="1:20">
      <c r="A42" s="1"/>
      <c r="F42" s="5"/>
      <c r="G42" s="2"/>
      <c r="L42" s="54"/>
      <c r="M42" s="27"/>
      <c r="N42" s="27"/>
      <c r="O42" s="57"/>
      <c r="P42" s="1"/>
      <c r="Q42" s="1"/>
      <c r="R42" s="1"/>
      <c r="S42" s="1"/>
      <c r="T42" s="1"/>
    </row>
    <row r="43" spans="1:20">
      <c r="A43" s="3"/>
      <c r="F43" s="6"/>
      <c r="G43" s="4"/>
      <c r="H43" s="2"/>
      <c r="I43" s="53"/>
      <c r="J43" s="53"/>
      <c r="K43" s="4"/>
      <c r="L43" s="54"/>
      <c r="M43" s="27"/>
      <c r="N43" s="27"/>
      <c r="O43" s="57"/>
      <c r="P43" s="3"/>
      <c r="Q43" s="3"/>
      <c r="R43" s="3"/>
      <c r="S43" s="3"/>
      <c r="T43" s="3"/>
    </row>
    <row r="44" spans="1:20">
      <c r="A44" s="3"/>
      <c r="F44" s="6"/>
      <c r="G44" s="4"/>
      <c r="H44" s="2"/>
      <c r="I44" s="53"/>
      <c r="J44" s="53"/>
      <c r="K44" s="4"/>
      <c r="L44" s="54"/>
      <c r="M44" s="27"/>
      <c r="N44" s="27"/>
      <c r="O44" s="57"/>
      <c r="P44" s="3"/>
      <c r="Q44" s="3"/>
      <c r="R44" s="3"/>
      <c r="S44" s="3"/>
      <c r="T44" s="3"/>
    </row>
    <row r="45" spans="1:20">
      <c r="A45" s="3"/>
      <c r="F45" s="6"/>
      <c r="G45" s="4"/>
      <c r="H45" s="2"/>
      <c r="I45" s="53"/>
      <c r="J45" s="53"/>
      <c r="K45" s="4"/>
      <c r="L45" s="56"/>
      <c r="M45" s="57"/>
      <c r="N45" s="57"/>
      <c r="O45" s="57"/>
      <c r="P45" s="3"/>
      <c r="Q45" s="3"/>
      <c r="R45" s="3"/>
      <c r="S45" s="3"/>
      <c r="T45" s="3"/>
    </row>
    <row r="46" spans="1:20">
      <c r="A46" s="3"/>
      <c r="F46" s="6"/>
      <c r="G46" s="4"/>
      <c r="H46" s="2"/>
      <c r="I46" s="53"/>
      <c r="J46" s="53"/>
      <c r="K46" s="4"/>
      <c r="L46" s="54"/>
      <c r="M46" s="27"/>
      <c r="N46" s="27"/>
      <c r="O46" s="57"/>
      <c r="P46" s="3"/>
      <c r="Q46" s="3"/>
      <c r="R46" s="3"/>
      <c r="S46" s="3"/>
      <c r="T46" s="3"/>
    </row>
    <row r="47" spans="1:20">
      <c r="A47" s="3"/>
      <c r="F47" s="6"/>
      <c r="G47" s="4"/>
      <c r="H47" s="2"/>
      <c r="I47" s="53"/>
      <c r="J47" s="53"/>
      <c r="K47" s="4"/>
      <c r="L47" s="54"/>
      <c r="M47" s="27"/>
      <c r="N47" s="27"/>
      <c r="O47" s="57"/>
      <c r="P47" s="3"/>
      <c r="Q47" s="3"/>
      <c r="R47" s="3"/>
      <c r="S47" s="3"/>
      <c r="T47" s="3"/>
    </row>
    <row r="48" spans="1:20">
      <c r="A48" s="3"/>
      <c r="F48" s="6"/>
      <c r="G48" s="4"/>
      <c r="H48" s="2"/>
      <c r="I48" s="53"/>
      <c r="J48" s="53"/>
      <c r="K48" s="4"/>
      <c r="L48" s="3"/>
      <c r="M48" s="3"/>
      <c r="N48" s="3"/>
      <c r="O48" s="3"/>
      <c r="P48" s="3"/>
      <c r="Q48" s="3"/>
      <c r="R48" s="3"/>
      <c r="S48" s="3"/>
      <c r="T48" s="3"/>
    </row>
    <row r="49" spans="2:20">
      <c r="F49" s="6"/>
      <c r="G49" s="4"/>
      <c r="H49" s="2"/>
      <c r="I49" s="53"/>
      <c r="J49" s="53"/>
      <c r="K49" s="4"/>
      <c r="L49" s="3"/>
      <c r="M49" s="3"/>
      <c r="N49" s="3"/>
      <c r="O49" s="3"/>
      <c r="P49" s="3"/>
      <c r="Q49" s="3"/>
      <c r="R49" s="3"/>
      <c r="S49" s="3"/>
      <c r="T49" s="3"/>
    </row>
    <row r="50" spans="2:20">
      <c r="F50" s="6"/>
      <c r="G50" s="4"/>
      <c r="H50" s="2"/>
      <c r="I50" s="53"/>
      <c r="J50" s="53"/>
      <c r="K50" s="4"/>
      <c r="L50" s="3"/>
      <c r="M50" s="3"/>
      <c r="N50" s="3"/>
      <c r="O50" s="3"/>
      <c r="P50" s="3"/>
      <c r="Q50" s="3"/>
      <c r="R50" s="3"/>
      <c r="S50" s="3"/>
      <c r="T50" s="3"/>
    </row>
    <row r="51" spans="2:20">
      <c r="F51" s="6"/>
      <c r="G51" s="4"/>
      <c r="H51" s="2"/>
      <c r="I51" s="53"/>
      <c r="J51" s="53"/>
      <c r="K51" s="4"/>
      <c r="L51" s="3"/>
      <c r="M51" s="3"/>
      <c r="N51" s="3"/>
      <c r="O51" s="3"/>
      <c r="P51" s="3"/>
      <c r="Q51" s="3"/>
      <c r="R51" s="3"/>
      <c r="S51" s="3"/>
      <c r="T51" s="3"/>
    </row>
    <row r="52" spans="2:20">
      <c r="F52" s="6"/>
      <c r="G52" s="4"/>
      <c r="H52" s="2"/>
      <c r="I52" s="53"/>
      <c r="J52" s="53"/>
      <c r="K52" s="4"/>
      <c r="L52" s="3"/>
      <c r="M52" s="3"/>
      <c r="N52" s="3"/>
      <c r="O52" s="3"/>
      <c r="P52" s="3"/>
      <c r="Q52" s="3"/>
      <c r="R52" s="3"/>
      <c r="S52" s="3"/>
      <c r="T52" s="3"/>
    </row>
    <row r="53" spans="2:20">
      <c r="F53" s="6"/>
      <c r="G53" s="4"/>
      <c r="H53" s="2"/>
      <c r="I53" s="53"/>
      <c r="J53" s="53"/>
      <c r="K53" s="4"/>
      <c r="L53" s="3"/>
      <c r="M53" s="3"/>
      <c r="N53" s="3"/>
      <c r="O53" s="3"/>
      <c r="P53" s="3"/>
      <c r="Q53" s="3"/>
      <c r="R53" s="3"/>
      <c r="S53" s="3"/>
      <c r="T53" s="3"/>
    </row>
    <row r="54" spans="2:20">
      <c r="F54" s="6"/>
      <c r="G54" s="4"/>
      <c r="H54" s="2"/>
      <c r="I54" s="53"/>
      <c r="J54" s="53"/>
      <c r="K54" s="4"/>
      <c r="L54" s="3"/>
      <c r="M54" s="3"/>
      <c r="N54" s="3"/>
      <c r="O54" s="3"/>
      <c r="P54" s="3"/>
      <c r="Q54" s="3"/>
      <c r="R54" s="3"/>
      <c r="S54" s="3"/>
      <c r="T54" s="3"/>
    </row>
    <row r="55" spans="2:20">
      <c r="F55" s="6"/>
      <c r="G55" s="4"/>
      <c r="H55" s="2"/>
      <c r="I55" s="53"/>
      <c r="J55" s="53"/>
      <c r="K55" s="4"/>
      <c r="L55" s="3"/>
      <c r="M55" s="3"/>
      <c r="N55" s="3"/>
      <c r="O55" s="3"/>
      <c r="P55" s="3"/>
      <c r="Q55" s="3"/>
      <c r="R55" s="3"/>
      <c r="S55" s="3"/>
      <c r="T55" s="3"/>
    </row>
    <row r="56" spans="2:20">
      <c r="F56" s="6"/>
      <c r="G56" s="4"/>
      <c r="H56" s="2"/>
      <c r="I56" s="53"/>
      <c r="J56" s="53"/>
      <c r="K56" s="4"/>
      <c r="L56" s="3"/>
      <c r="M56" s="3"/>
      <c r="N56" s="3"/>
      <c r="O56" s="3"/>
      <c r="P56" s="3"/>
      <c r="Q56" s="3"/>
      <c r="R56" s="3"/>
      <c r="S56" s="3"/>
      <c r="T56" s="3"/>
    </row>
    <row r="57" spans="2:20">
      <c r="B57" s="3"/>
      <c r="C57" s="4"/>
      <c r="D57" s="4"/>
      <c r="E57" s="4"/>
      <c r="F57" s="4"/>
      <c r="G57" s="4"/>
      <c r="H57" s="4"/>
      <c r="I57" s="55"/>
      <c r="J57" s="55"/>
      <c r="K57" s="4"/>
      <c r="L57" s="3"/>
      <c r="M57" s="3"/>
      <c r="N57" s="3"/>
      <c r="O57" s="3"/>
      <c r="P57" s="3"/>
      <c r="Q57" s="3"/>
      <c r="R57" s="3"/>
      <c r="S57" s="3"/>
      <c r="T57" s="3"/>
    </row>
    <row r="58" spans="2:20">
      <c r="B58" s="1"/>
      <c r="C58" s="1"/>
      <c r="D58" s="1"/>
      <c r="E58" s="1"/>
      <c r="F58" s="1"/>
      <c r="G58" s="1"/>
      <c r="H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2:20">
      <c r="B59" s="1"/>
      <c r="C59" s="1"/>
      <c r="D59" s="1"/>
      <c r="E59" s="1"/>
      <c r="F59" s="1"/>
      <c r="G59" s="1"/>
      <c r="H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2:20">
      <c r="B60" s="1"/>
      <c r="C60" s="1"/>
      <c r="D60" s="1"/>
      <c r="E60" s="1"/>
      <c r="F60" s="1"/>
      <c r="G60" s="1"/>
      <c r="H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2:20">
      <c r="B61" s="1"/>
      <c r="C61" s="1"/>
      <c r="D61" s="1"/>
      <c r="E61" s="1"/>
      <c r="F61" s="1"/>
      <c r="G61" s="1"/>
      <c r="H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2:20">
      <c r="B62" s="1"/>
      <c r="C62" s="1"/>
      <c r="D62" s="1"/>
      <c r="E62" s="1"/>
      <c r="F62" s="1"/>
      <c r="G62" s="1"/>
      <c r="H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2:20">
      <c r="B63" s="1"/>
      <c r="C63" s="1"/>
      <c r="D63" s="1"/>
      <c r="E63" s="1"/>
      <c r="F63" s="1"/>
      <c r="G63" s="1"/>
      <c r="H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2:20">
      <c r="B64" s="1"/>
      <c r="C64" s="1"/>
      <c r="D64" s="1"/>
      <c r="E64" s="2"/>
      <c r="F64" s="1"/>
      <c r="G64" s="1"/>
      <c r="H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2:11">
      <c r="B65" s="1"/>
      <c r="C65" s="1"/>
      <c r="D65" s="1"/>
      <c r="E65" s="2"/>
      <c r="F65" s="1"/>
      <c r="G65" s="1"/>
      <c r="H65" s="1"/>
      <c r="K65" s="1"/>
    </row>
    <row r="66" spans="2:11">
      <c r="B66" s="1"/>
      <c r="C66" s="1"/>
      <c r="D66" s="1"/>
      <c r="E66" s="2"/>
      <c r="F66" s="1"/>
      <c r="G66" s="1"/>
      <c r="H66" s="1"/>
      <c r="K66" s="1"/>
    </row>
    <row r="67" spans="2:11">
      <c r="B67" s="1"/>
      <c r="C67" s="1"/>
      <c r="D67" s="1"/>
      <c r="E67" s="2"/>
      <c r="F67" s="1"/>
      <c r="G67" s="1"/>
      <c r="H67" s="1"/>
      <c r="K67" s="1"/>
    </row>
    <row r="68" spans="2:11">
      <c r="B68" s="1"/>
      <c r="C68" s="1"/>
      <c r="D68" s="1"/>
      <c r="E68" s="2"/>
      <c r="F68" s="1"/>
      <c r="G68" s="1"/>
      <c r="H68" s="2"/>
      <c r="I68" s="53"/>
      <c r="J68" s="53"/>
      <c r="K68" s="1"/>
    </row>
    <row r="69" spans="2:11">
      <c r="B69" s="1"/>
      <c r="C69" s="1"/>
      <c r="D69" s="1"/>
      <c r="E69" s="1"/>
      <c r="F69" s="1"/>
      <c r="G69" s="1"/>
      <c r="H69" s="2"/>
      <c r="I69" s="53"/>
      <c r="J69" s="53"/>
      <c r="K69" s="1"/>
    </row>
    <row r="70" spans="2:11">
      <c r="B70" s="1"/>
      <c r="C70" s="1"/>
      <c r="D70" s="1"/>
      <c r="E70" s="1"/>
      <c r="F70" s="1"/>
      <c r="G70" s="1"/>
      <c r="H70" s="2"/>
      <c r="I70" s="53"/>
      <c r="J70" s="53"/>
      <c r="K70" s="1"/>
    </row>
    <row r="71" spans="2:11">
      <c r="B71" s="1"/>
      <c r="C71" s="1"/>
      <c r="D71" s="1"/>
      <c r="E71" s="1"/>
      <c r="F71" s="1"/>
      <c r="G71" s="1"/>
      <c r="H71" s="2"/>
      <c r="I71" s="53"/>
      <c r="J71" s="53"/>
      <c r="K71" s="1"/>
    </row>
    <row r="72" spans="2:11">
      <c r="B72" s="1"/>
      <c r="C72" s="1"/>
      <c r="D72" s="1"/>
      <c r="E72" s="1"/>
      <c r="F72" s="1"/>
      <c r="G72" s="1"/>
      <c r="H72" s="2"/>
      <c r="I72" s="53"/>
      <c r="J72" s="53"/>
      <c r="K72" s="1"/>
    </row>
    <row r="73" spans="2:11">
      <c r="B73" s="1"/>
      <c r="C73" s="1"/>
      <c r="D73" s="1"/>
      <c r="E73" s="1"/>
      <c r="F73" s="1"/>
      <c r="G73" s="1"/>
      <c r="H73" s="2"/>
      <c r="I73" s="53"/>
      <c r="J73" s="53"/>
      <c r="K73" s="1"/>
    </row>
    <row r="74" spans="2:11">
      <c r="B74" s="1"/>
      <c r="C74" s="1"/>
      <c r="D74" s="1"/>
      <c r="E74" s="1"/>
      <c r="F74" s="1"/>
      <c r="G74" s="1"/>
      <c r="H74" s="2"/>
      <c r="I74" s="53"/>
      <c r="J74" s="53"/>
      <c r="K74" s="1"/>
    </row>
    <row r="75" spans="2:11">
      <c r="B75" s="1"/>
      <c r="C75" s="1"/>
      <c r="D75" s="1"/>
      <c r="E75" s="1"/>
      <c r="F75" s="1"/>
      <c r="G75" s="1"/>
      <c r="H75" s="2"/>
      <c r="I75" s="53"/>
      <c r="J75" s="53"/>
      <c r="K75" s="1"/>
    </row>
    <row r="76" spans="2:11">
      <c r="B76" s="1"/>
      <c r="C76" s="1"/>
      <c r="D76" s="1"/>
      <c r="E76" s="1"/>
      <c r="F76" s="1"/>
      <c r="G76" s="1"/>
      <c r="H76" s="2"/>
      <c r="I76" s="53"/>
      <c r="J76" s="53"/>
      <c r="K76" s="1"/>
    </row>
    <row r="77" spans="2:11">
      <c r="B77" s="1"/>
      <c r="C77" s="1"/>
      <c r="D77" s="1"/>
      <c r="E77" s="1"/>
      <c r="F77" s="1"/>
      <c r="G77" s="1"/>
      <c r="H77" s="2"/>
      <c r="I77" s="53"/>
      <c r="J77" s="53"/>
      <c r="K77" s="1"/>
    </row>
    <row r="78" spans="2:11">
      <c r="B78" s="1"/>
      <c r="C78" s="1"/>
      <c r="D78" s="1"/>
      <c r="E78" s="1"/>
      <c r="F78" s="1"/>
      <c r="G78" s="1"/>
      <c r="H78" s="2"/>
      <c r="I78" s="53"/>
      <c r="J78" s="53"/>
      <c r="K78" s="1"/>
    </row>
    <row r="79" spans="2:11">
      <c r="B79" s="1"/>
      <c r="C79" s="1"/>
      <c r="D79" s="1"/>
      <c r="E79" s="1"/>
      <c r="F79" s="1"/>
      <c r="G79" s="1"/>
      <c r="H79" s="2"/>
      <c r="I79" s="53"/>
      <c r="J79" s="53"/>
      <c r="K79" s="1"/>
    </row>
    <row r="80" spans="2:11">
      <c r="B80" s="1"/>
      <c r="C80" s="1"/>
      <c r="D80" s="1"/>
      <c r="E80" s="1"/>
      <c r="F80" s="1"/>
      <c r="G80" s="1"/>
      <c r="H80" s="2"/>
      <c r="I80" s="53"/>
      <c r="J80" s="53"/>
      <c r="K80" s="1"/>
    </row>
    <row r="81" spans="2:11">
      <c r="B81" s="1"/>
      <c r="C81" s="1"/>
      <c r="D81" s="1"/>
      <c r="E81" s="1"/>
      <c r="F81" s="1"/>
      <c r="G81" s="1"/>
      <c r="H81" s="2"/>
      <c r="I81" s="53"/>
      <c r="J81" s="53"/>
      <c r="K81" s="1"/>
    </row>
    <row r="82" spans="2:11">
      <c r="B82" s="1"/>
      <c r="C82" s="1"/>
      <c r="D82" s="1"/>
      <c r="E82" s="1"/>
      <c r="F82" s="1"/>
      <c r="G82" s="1"/>
      <c r="H82" s="2"/>
      <c r="I82" s="53"/>
      <c r="J82" s="53"/>
      <c r="K82" s="1"/>
    </row>
    <row r="83" spans="2:11">
      <c r="B83" s="1"/>
      <c r="C83" s="1"/>
      <c r="D83" s="1"/>
      <c r="E83" s="1"/>
      <c r="F83" s="1"/>
      <c r="G83" s="1"/>
      <c r="H83" s="1"/>
      <c r="K83" s="1"/>
    </row>
    <row r="84" spans="2:11">
      <c r="B84" s="1"/>
      <c r="C84" s="1"/>
      <c r="D84" s="1"/>
      <c r="E84" s="1"/>
      <c r="F84" s="1"/>
      <c r="G84" s="1"/>
      <c r="H84" s="1"/>
      <c r="K84" s="1"/>
    </row>
  </sheetData>
  <mergeCells count="17">
    <mergeCell ref="Q31:S31"/>
    <mergeCell ref="M31:O31"/>
    <mergeCell ref="M25:O25"/>
    <mergeCell ref="M19:O19"/>
    <mergeCell ref="Q19:S19"/>
    <mergeCell ref="Q25:S25"/>
    <mergeCell ref="V14:X14"/>
    <mergeCell ref="V23:X23"/>
    <mergeCell ref="M13:O13"/>
    <mergeCell ref="Q13:S13"/>
    <mergeCell ref="U3:X3"/>
    <mergeCell ref="L3:S3"/>
    <mergeCell ref="M5:O5"/>
    <mergeCell ref="Q5:S5"/>
    <mergeCell ref="M7:O7"/>
    <mergeCell ref="Q7:S7"/>
    <mergeCell ref="V5:X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W66"/>
  <sheetViews>
    <sheetView workbookViewId="0">
      <pane xSplit="1" ySplit="3" topLeftCell="B15" activePane="bottomRight" state="frozen"/>
      <selection pane="topRight" activeCell="B1" sqref="B1"/>
      <selection pane="bottomLeft" activeCell="A4" sqref="A4"/>
      <selection pane="bottomRight" activeCell="A33" sqref="A33"/>
    </sheetView>
  </sheetViews>
  <sheetFormatPr defaultRowHeight="15"/>
  <cols>
    <col min="2" max="6" width="9.140625" style="27"/>
    <col min="7" max="7" width="3.28515625" style="27" customWidth="1"/>
    <col min="8" max="12" width="9.140625" style="27"/>
    <col min="13" max="13" width="4.85546875" style="27" customWidth="1"/>
    <col min="14" max="18" width="9.140625" style="27"/>
    <col min="19" max="19" width="3.42578125" style="27" customWidth="1"/>
    <col min="20" max="24" width="9.140625" style="27"/>
    <col min="26" max="30" width="9.140625" style="27"/>
    <col min="31" max="31" width="3.28515625" style="27" customWidth="1"/>
    <col min="32" max="36" width="9.140625" style="27"/>
    <col min="37" max="37" width="4.85546875" style="27" customWidth="1"/>
    <col min="38" max="42" width="9.140625" style="27"/>
    <col min="43" max="43" width="3.42578125" style="27" customWidth="1"/>
    <col min="44" max="48" width="9.140625" style="27"/>
    <col min="49" max="49" width="5.42578125" style="27" customWidth="1"/>
  </cols>
  <sheetData>
    <row r="1" spans="1:49" s="18" customFormat="1" ht="12.75" customHeight="1">
      <c r="B1" s="124" t="s">
        <v>8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27"/>
      <c r="N1" s="124" t="s">
        <v>9</v>
      </c>
      <c r="O1" s="124"/>
      <c r="P1" s="124"/>
      <c r="Q1" s="124"/>
      <c r="R1" s="124"/>
      <c r="S1" s="124"/>
      <c r="T1" s="124"/>
      <c r="U1" s="124"/>
      <c r="V1" s="124"/>
      <c r="W1" s="124"/>
      <c r="X1" s="124"/>
      <c r="Z1" s="124" t="s">
        <v>8</v>
      </c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27"/>
      <c r="AL1" s="124" t="s">
        <v>9</v>
      </c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97"/>
    </row>
    <row r="2" spans="1:49">
      <c r="A2" s="21"/>
      <c r="B2" s="125" t="s">
        <v>43</v>
      </c>
      <c r="C2" s="125"/>
      <c r="D2" s="125"/>
      <c r="E2" s="125"/>
      <c r="F2" s="125"/>
      <c r="H2" s="125" t="s">
        <v>44</v>
      </c>
      <c r="I2" s="125"/>
      <c r="J2" s="125"/>
      <c r="K2" s="125"/>
      <c r="L2" s="125"/>
      <c r="N2" s="125" t="s">
        <v>43</v>
      </c>
      <c r="O2" s="125"/>
      <c r="P2" s="125"/>
      <c r="Q2" s="125"/>
      <c r="R2" s="125"/>
      <c r="T2" s="125" t="s">
        <v>44</v>
      </c>
      <c r="U2" s="125"/>
      <c r="V2" s="125"/>
      <c r="W2" s="125"/>
      <c r="X2" s="125"/>
      <c r="Z2" s="125" t="s">
        <v>18</v>
      </c>
      <c r="AA2" s="125"/>
      <c r="AB2" s="125"/>
      <c r="AC2" s="125"/>
      <c r="AD2" s="125"/>
      <c r="AF2" s="125" t="s">
        <v>15</v>
      </c>
      <c r="AG2" s="125"/>
      <c r="AH2" s="125"/>
      <c r="AI2" s="125"/>
      <c r="AJ2" s="125"/>
      <c r="AL2" s="125" t="s">
        <v>18</v>
      </c>
      <c r="AM2" s="125"/>
      <c r="AN2" s="125"/>
      <c r="AO2" s="125"/>
      <c r="AP2" s="125"/>
      <c r="AR2" s="125" t="s">
        <v>15</v>
      </c>
      <c r="AS2" s="125"/>
      <c r="AT2" s="125"/>
      <c r="AU2" s="125"/>
      <c r="AV2" s="125"/>
      <c r="AW2" s="98"/>
    </row>
    <row r="3" spans="1:49" s="35" customFormat="1">
      <c r="A3" s="32"/>
      <c r="B3" s="33" t="s">
        <v>10</v>
      </c>
      <c r="C3" s="33" t="s">
        <v>11</v>
      </c>
      <c r="D3" s="33" t="s">
        <v>12</v>
      </c>
      <c r="E3" s="33" t="s">
        <v>13</v>
      </c>
      <c r="F3" s="33" t="s">
        <v>14</v>
      </c>
      <c r="G3" s="34"/>
      <c r="H3" s="33" t="s">
        <v>10</v>
      </c>
      <c r="I3" s="33" t="s">
        <v>11</v>
      </c>
      <c r="J3" s="33" t="s">
        <v>12</v>
      </c>
      <c r="K3" s="33" t="s">
        <v>13</v>
      </c>
      <c r="L3" s="33" t="s">
        <v>14</v>
      </c>
      <c r="M3" s="33"/>
      <c r="N3" s="33" t="s">
        <v>10</v>
      </c>
      <c r="O3" s="33" t="s">
        <v>11</v>
      </c>
      <c r="P3" s="33" t="s">
        <v>12</v>
      </c>
      <c r="Q3" s="33" t="s">
        <v>13</v>
      </c>
      <c r="R3" s="33" t="s">
        <v>14</v>
      </c>
      <c r="S3" s="34"/>
      <c r="T3" s="33" t="s">
        <v>10</v>
      </c>
      <c r="U3" s="33" t="s">
        <v>11</v>
      </c>
      <c r="V3" s="33" t="s">
        <v>12</v>
      </c>
      <c r="W3" s="33" t="s">
        <v>13</v>
      </c>
      <c r="X3" s="33" t="s">
        <v>14</v>
      </c>
      <c r="Z3" s="33" t="s">
        <v>10</v>
      </c>
      <c r="AA3" s="33" t="s">
        <v>11</v>
      </c>
      <c r="AB3" s="33" t="s">
        <v>12</v>
      </c>
      <c r="AC3" s="33" t="s">
        <v>13</v>
      </c>
      <c r="AD3" s="33" t="s">
        <v>14</v>
      </c>
      <c r="AE3" s="34"/>
      <c r="AF3" s="33" t="s">
        <v>10</v>
      </c>
      <c r="AG3" s="33" t="s">
        <v>11</v>
      </c>
      <c r="AH3" s="33" t="s">
        <v>12</v>
      </c>
      <c r="AI3" s="33" t="s">
        <v>13</v>
      </c>
      <c r="AJ3" s="33" t="s">
        <v>14</v>
      </c>
      <c r="AK3" s="33"/>
      <c r="AL3" s="33" t="s">
        <v>10</v>
      </c>
      <c r="AM3" s="33" t="s">
        <v>11</v>
      </c>
      <c r="AN3" s="33" t="s">
        <v>12</v>
      </c>
      <c r="AO3" s="33" t="s">
        <v>13</v>
      </c>
      <c r="AP3" s="33" t="s">
        <v>14</v>
      </c>
      <c r="AQ3" s="34"/>
      <c r="AR3" s="33" t="s">
        <v>10</v>
      </c>
      <c r="AS3" s="33" t="s">
        <v>11</v>
      </c>
      <c r="AT3" s="33" t="s">
        <v>12</v>
      </c>
      <c r="AU3" s="33" t="s">
        <v>13</v>
      </c>
      <c r="AV3" s="33" t="s">
        <v>14</v>
      </c>
      <c r="AW3" s="99"/>
    </row>
    <row r="4" spans="1:49">
      <c r="A4" s="18">
        <v>1990</v>
      </c>
      <c r="B4" s="27">
        <v>-2.3947691281048775E-2</v>
      </c>
      <c r="C4" s="27">
        <v>1.5608892110585439E-3</v>
      </c>
      <c r="D4" s="27">
        <v>-1.0703363914373086E-2</v>
      </c>
      <c r="E4" s="27">
        <v>-0.24107368954165614</v>
      </c>
      <c r="F4" s="27">
        <v>-2.3107076542191046E-3</v>
      </c>
      <c r="H4" s="27">
        <v>2.5460216676086618E-2</v>
      </c>
      <c r="I4" s="27">
        <v>4.2742378056598897E-2</v>
      </c>
      <c r="J4" s="27">
        <v>1.91131498470948E-2</v>
      </c>
      <c r="K4" s="27">
        <v>8.5084831602937464E-2</v>
      </c>
      <c r="L4" s="27">
        <v>8.0874767897668662E-3</v>
      </c>
      <c r="N4" s="27">
        <v>-1.0261817900230893E-2</v>
      </c>
      <c r="O4" s="27">
        <v>1.5718420595672442E-2</v>
      </c>
      <c r="P4" s="27">
        <v>-2.6705720192970361E-2</v>
      </c>
      <c r="Q4" s="27">
        <v>-6.3089055587612991E-2</v>
      </c>
      <c r="R4" s="27">
        <v>0</v>
      </c>
      <c r="T4" s="27">
        <v>4.5645222749491014E-3</v>
      </c>
      <c r="U4" s="27">
        <v>-2.6714533631028927E-5</v>
      </c>
      <c r="V4" s="27">
        <v>1.5506547208821501E-2</v>
      </c>
      <c r="W4" s="27">
        <v>0</v>
      </c>
      <c r="X4" s="27">
        <v>-2.6714533631028927E-5</v>
      </c>
      <c r="Z4" s="27">
        <v>1.5125253950378432E-3</v>
      </c>
      <c r="AA4" s="27">
        <v>4.4303267267657445E-2</v>
      </c>
      <c r="AB4" s="27">
        <v>8.4097859327217118E-3</v>
      </c>
      <c r="AC4" s="27">
        <v>-0.15598885793871867</v>
      </c>
      <c r="AD4" s="27">
        <v>5.7767691355477624E-3</v>
      </c>
      <c r="AF4" s="27">
        <v>8.0285262101262023E-2</v>
      </c>
      <c r="AG4" s="27">
        <v>0.11283536465483492</v>
      </c>
      <c r="AH4" s="27">
        <v>9.1743119266055037E-2</v>
      </c>
      <c r="AI4" s="27">
        <v>3.4945555836920744E-2</v>
      </c>
      <c r="AJ4" s="27">
        <v>7.0641634000412623E-2</v>
      </c>
      <c r="AL4" s="27">
        <v>-5.6972956252817923E-3</v>
      </c>
      <c r="AM4" s="27">
        <v>1.5691706062041413E-2</v>
      </c>
      <c r="AN4" s="27">
        <v>-1.1199172984148862E-2</v>
      </c>
      <c r="AO4" s="27">
        <v>-6.3089055587612991E-2</v>
      </c>
      <c r="AP4" s="27">
        <v>1.7370325693606755E-3</v>
      </c>
      <c r="AR4" s="27">
        <v>5.9114096765587217E-2</v>
      </c>
      <c r="AS4" s="27">
        <v>7.1923744391232279E-3</v>
      </c>
      <c r="AT4" s="27">
        <v>9.286698828394209E-2</v>
      </c>
      <c r="AU4" s="27">
        <v>3.5776110790536636E-2</v>
      </c>
      <c r="AV4" s="27">
        <v>7.044632086851628E-2</v>
      </c>
      <c r="AW4" s="88"/>
    </row>
    <row r="5" spans="1:49">
      <c r="A5" s="18">
        <v>1991</v>
      </c>
      <c r="B5" s="27">
        <v>3.3013588376852058E-3</v>
      </c>
      <c r="C5" s="27">
        <v>-1.9410587333357668E-2</v>
      </c>
      <c r="D5" s="27">
        <v>4.5412130637636078E-2</v>
      </c>
      <c r="E5" s="27">
        <v>9.2740243390684013E-2</v>
      </c>
      <c r="F5" s="27">
        <v>-8.1419017156150048E-3</v>
      </c>
      <c r="H5" s="27">
        <v>7.3229164287278684E-4</v>
      </c>
      <c r="I5" s="27">
        <v>-5.1823998400043151E-3</v>
      </c>
      <c r="J5" s="27">
        <v>-3.7325038880248831E-3</v>
      </c>
      <c r="K5" s="27">
        <v>1.7205203524968526E-2</v>
      </c>
      <c r="L5" s="27">
        <v>1.1631288165164289E-3</v>
      </c>
      <c r="N5" s="27">
        <v>2.8290369465007258E-2</v>
      </c>
      <c r="O5" s="27">
        <v>4.8134174975427509E-4</v>
      </c>
      <c r="P5" s="27">
        <v>4.1235446313065971E-2</v>
      </c>
      <c r="Q5" s="27">
        <v>0.16507000736919675</v>
      </c>
      <c r="R5" s="27">
        <v>0</v>
      </c>
      <c r="T5" s="27">
        <v>-1.0421923492495233E-3</v>
      </c>
      <c r="U5" s="27">
        <v>-3.8314803280440349E-4</v>
      </c>
      <c r="V5" s="27">
        <v>-3.7192755498059501E-3</v>
      </c>
      <c r="W5" s="27">
        <v>0</v>
      </c>
      <c r="X5" s="27">
        <v>-3.8314803280440349E-4</v>
      </c>
      <c r="Z5" s="27">
        <v>4.0336504805579924E-3</v>
      </c>
      <c r="AA5" s="27">
        <v>-2.4592987173361981E-2</v>
      </c>
      <c r="AB5" s="27">
        <v>4.1679626749611197E-2</v>
      </c>
      <c r="AC5" s="27">
        <v>0.10994544691565254</v>
      </c>
      <c r="AD5" s="27">
        <v>-6.9787728990985745E-3</v>
      </c>
      <c r="AF5" s="27">
        <v>6.6242161456198878E-2</v>
      </c>
      <c r="AG5" s="27">
        <v>9.3172089007122011E-2</v>
      </c>
      <c r="AH5" s="27">
        <v>9.3934681181959565E-2</v>
      </c>
      <c r="AI5" s="27">
        <v>3.0633655056651277E-2</v>
      </c>
      <c r="AJ5" s="27">
        <v>5.54978606737839E-2</v>
      </c>
      <c r="AL5" s="27">
        <v>2.7248177115757732E-2</v>
      </c>
      <c r="AM5" s="27">
        <v>9.8193716949871555E-5</v>
      </c>
      <c r="AN5" s="27">
        <v>3.7516170763260019E-2</v>
      </c>
      <c r="AO5" s="27">
        <v>0.16507000736919675</v>
      </c>
      <c r="AP5" s="27">
        <v>-9.2199889360132783E-5</v>
      </c>
      <c r="AR5" s="27">
        <v>4.8560790109317915E-2</v>
      </c>
      <c r="AS5" s="27">
        <v>-4.4283440977393304E-3</v>
      </c>
      <c r="AT5" s="27">
        <v>8.8454075032341511E-2</v>
      </c>
      <c r="AU5" s="27">
        <v>3.5003684598378777E-2</v>
      </c>
      <c r="AV5" s="27">
        <v>5.4490134611838471E-2</v>
      </c>
    </row>
    <row r="6" spans="1:49">
      <c r="A6" s="18">
        <v>1992</v>
      </c>
      <c r="B6" s="27">
        <v>-3.417384269725206E-3</v>
      </c>
      <c r="C6" s="27">
        <v>-7.7894537131106382E-3</v>
      </c>
      <c r="D6" s="27">
        <v>2.2245762711864406E-2</v>
      </c>
      <c r="E6" s="27">
        <v>-5.3935614360357334E-3</v>
      </c>
      <c r="F6" s="27">
        <v>-4.615187385154481E-3</v>
      </c>
      <c r="H6" s="27">
        <v>-2.7525728906281126E-2</v>
      </c>
      <c r="I6" s="27">
        <v>-4.1707467838476314E-2</v>
      </c>
      <c r="J6" s="27">
        <v>-3.7076271186440676E-2</v>
      </c>
      <c r="K6" s="27">
        <v>-8.3263104668801616E-2</v>
      </c>
      <c r="L6" s="27">
        <v>-3.9314559206871501E-3</v>
      </c>
      <c r="N6" s="27">
        <v>1.1946038725958842E-2</v>
      </c>
      <c r="O6" s="27">
        <v>2.015409876067189E-3</v>
      </c>
      <c r="P6" s="27">
        <v>-7.2587215761795434E-3</v>
      </c>
      <c r="Q6" s="27">
        <v>0.11337579617834395</v>
      </c>
      <c r="R6" s="27">
        <v>0</v>
      </c>
      <c r="T6" s="27">
        <v>-3.4351157232564928E-3</v>
      </c>
      <c r="U6" s="27">
        <v>-1.9353150288667382E-3</v>
      </c>
      <c r="V6" s="27">
        <v>-8.7400933264202667E-3</v>
      </c>
      <c r="W6" s="27">
        <v>0</v>
      </c>
      <c r="X6" s="27">
        <v>-1.9353150288667382E-3</v>
      </c>
      <c r="Z6" s="27">
        <v>-3.0943113176006336E-2</v>
      </c>
      <c r="AA6" s="27">
        <v>-4.9496921551586956E-2</v>
      </c>
      <c r="AB6" s="27">
        <v>-1.483050847457627E-2</v>
      </c>
      <c r="AC6" s="27">
        <v>-8.8656666104837356E-2</v>
      </c>
      <c r="AD6" s="27">
        <v>-8.5466433058416311E-3</v>
      </c>
      <c r="AF6" s="27">
        <v>5.7165723432230031E-2</v>
      </c>
      <c r="AG6" s="27">
        <v>8.7977526714567225E-2</v>
      </c>
      <c r="AH6" s="27">
        <v>9.2161016949152533E-2</v>
      </c>
      <c r="AI6" s="27">
        <v>3.404685656497556E-2</v>
      </c>
      <c r="AJ6" s="27">
        <v>4.0083757104397245E-2</v>
      </c>
      <c r="AL6" s="27">
        <v>8.5109230027023489E-3</v>
      </c>
      <c r="AM6" s="27">
        <v>8.0094847200450889E-5</v>
      </c>
      <c r="AN6" s="27">
        <v>-1.5998814902599811E-2</v>
      </c>
      <c r="AO6" s="27">
        <v>0.11337579617834395</v>
      </c>
      <c r="AP6" s="27">
        <v>-1.939094795293288E-3</v>
      </c>
      <c r="AR6" s="27">
        <v>3.9391632322713692E-2</v>
      </c>
      <c r="AS6" s="27">
        <v>4.0978759032789533E-3</v>
      </c>
      <c r="AT6" s="27">
        <v>7.8364565587734247E-2</v>
      </c>
      <c r="AU6" s="27">
        <v>3.0573248407643312E-2</v>
      </c>
      <c r="AV6" s="27">
        <v>3.5344409677845835E-2</v>
      </c>
    </row>
    <row r="7" spans="1:49">
      <c r="A7" s="18">
        <v>1993</v>
      </c>
      <c r="B7" s="27">
        <v>5.8630841886015972E-2</v>
      </c>
      <c r="C7" s="27">
        <v>-1.3278125549650848E-3</v>
      </c>
      <c r="D7" s="27">
        <v>3.3300685602350638E-2</v>
      </c>
      <c r="E7" s="27">
        <v>0.29387089256583543</v>
      </c>
      <c r="F7" s="27">
        <v>1.3222289001459605E-2</v>
      </c>
      <c r="H7" s="27">
        <v>-8.8348005562652199E-3</v>
      </c>
      <c r="I7" s="27">
        <v>-1.7536929336151384E-2</v>
      </c>
      <c r="J7" s="27">
        <v>-7.0519098922624882E-3</v>
      </c>
      <c r="K7" s="27">
        <v>-2.0274994173852246E-2</v>
      </c>
      <c r="L7" s="27">
        <v>1.7171803897999489E-4</v>
      </c>
      <c r="N7" s="27">
        <v>1.3621585154368104E-2</v>
      </c>
      <c r="O7" s="27">
        <v>9.477560921821589E-3</v>
      </c>
      <c r="P7" s="27">
        <v>1.3985073623344316E-2</v>
      </c>
      <c r="Q7" s="27">
        <v>6.7188612099644135E-2</v>
      </c>
      <c r="R7" s="27">
        <v>0</v>
      </c>
      <c r="T7" s="27">
        <v>-2.7708847785566939E-3</v>
      </c>
      <c r="U7" s="27">
        <v>-1.427279744183484E-3</v>
      </c>
      <c r="V7" s="27">
        <v>-8.8751428763531228E-3</v>
      </c>
      <c r="W7" s="27">
        <v>0</v>
      </c>
      <c r="X7" s="27">
        <v>-1.427279744183484E-3</v>
      </c>
      <c r="Z7" s="27">
        <v>4.9796041329750754E-2</v>
      </c>
      <c r="AA7" s="27">
        <v>-1.886474189111647E-2</v>
      </c>
      <c r="AB7" s="27">
        <v>2.624877571008815E-2</v>
      </c>
      <c r="AC7" s="27">
        <v>0.27359589839198317</v>
      </c>
      <c r="AD7" s="27">
        <v>1.3394007040439601E-2</v>
      </c>
      <c r="AF7" s="27">
        <v>5.2779123693500372E-2</v>
      </c>
      <c r="AG7" s="27">
        <v>9.6882740166834361E-2</v>
      </c>
      <c r="AH7" s="27">
        <v>8.0705190989226253E-2</v>
      </c>
      <c r="AI7" s="27">
        <v>2.4469820554649264E-2</v>
      </c>
      <c r="AJ7" s="27">
        <v>3.082338799690908E-2</v>
      </c>
      <c r="AL7" s="27">
        <v>1.0850700375811409E-2</v>
      </c>
      <c r="AM7" s="27">
        <v>8.050281177638105E-3</v>
      </c>
      <c r="AN7" s="27">
        <v>5.1099307469911932E-3</v>
      </c>
      <c r="AO7" s="27">
        <v>6.7188612099644135E-2</v>
      </c>
      <c r="AP7" s="27">
        <v>-4.8832098966387232E-4</v>
      </c>
      <c r="AR7" s="27">
        <v>3.6534577677061655E-2</v>
      </c>
      <c r="AS7" s="27">
        <v>1.3937589590914104E-2</v>
      </c>
      <c r="AT7" s="27">
        <v>5.4595575875748002E-2</v>
      </c>
      <c r="AU7" s="27">
        <v>2.8469750889679714E-2</v>
      </c>
      <c r="AV7" s="27">
        <v>3.8333197688613985E-2</v>
      </c>
    </row>
    <row r="8" spans="1:49">
      <c r="A8" s="18">
        <v>1994</v>
      </c>
      <c r="B8" s="27">
        <v>-1.1595316722541906E-2</v>
      </c>
      <c r="C8" s="27">
        <v>8.7644357555070745E-3</v>
      </c>
      <c r="D8" s="27">
        <v>-8.7082728592162567E-2</v>
      </c>
      <c r="E8" s="27">
        <v>-1.7937985820449306E-2</v>
      </c>
      <c r="F8" s="27">
        <v>-1.9672131147540984E-3</v>
      </c>
      <c r="H8" s="27">
        <v>2.0325510567753502E-2</v>
      </c>
      <c r="I8" s="27">
        <v>1.7539467776095618E-2</v>
      </c>
      <c r="J8" s="27">
        <v>2.3867118206740853E-2</v>
      </c>
      <c r="K8" s="27">
        <v>4.2709490048688827E-2</v>
      </c>
      <c r="L8" s="27">
        <v>1.0409836065573769E-2</v>
      </c>
      <c r="N8" s="27">
        <v>-2.3062189698283466E-2</v>
      </c>
      <c r="O8" s="27">
        <v>1.3507979961759606E-2</v>
      </c>
      <c r="P8" s="27">
        <v>-8.7535099499450625E-2</v>
      </c>
      <c r="Q8" s="27">
        <v>-2.4377593360995851E-2</v>
      </c>
      <c r="R8" s="27">
        <v>0</v>
      </c>
      <c r="T8" s="27">
        <v>4.1191179065873619E-3</v>
      </c>
      <c r="U8" s="27">
        <v>2.0474141489526613E-4</v>
      </c>
      <c r="V8" s="27">
        <v>1.0743498962275671E-2</v>
      </c>
      <c r="W8" s="27">
        <v>0</v>
      </c>
      <c r="X8" s="27">
        <v>2.0474141489526613E-4</v>
      </c>
      <c r="Z8" s="27">
        <v>8.7301938452115976E-3</v>
      </c>
      <c r="AA8" s="27">
        <v>2.6303903531602692E-2</v>
      </c>
      <c r="AB8" s="27">
        <v>-6.3215610385421714E-2</v>
      </c>
      <c r="AC8" s="27">
        <v>2.4771504228239517E-2</v>
      </c>
      <c r="AD8" s="27">
        <v>8.4426229508196716E-3</v>
      </c>
      <c r="AF8" s="27">
        <v>5.7344263814271476E-2</v>
      </c>
      <c r="AG8" s="27">
        <v>0.10238641134965953</v>
      </c>
      <c r="AH8" s="27">
        <v>7.708434123528464E-2</v>
      </c>
      <c r="AI8" s="27">
        <v>2.6479883830187071E-2</v>
      </c>
      <c r="AJ8" s="27">
        <v>3.9262295081967213E-2</v>
      </c>
      <c r="AL8" s="27">
        <v>-1.8943071791696103E-2</v>
      </c>
      <c r="AM8" s="27">
        <v>1.3712721376654871E-2</v>
      </c>
      <c r="AN8" s="27">
        <v>-7.6791600537174959E-2</v>
      </c>
      <c r="AO8" s="27">
        <v>-2.4377593360995851E-2</v>
      </c>
      <c r="AP8" s="27">
        <v>3.0336662967073618E-3</v>
      </c>
      <c r="AR8" s="27">
        <v>4.5353309874433957E-2</v>
      </c>
      <c r="AS8" s="27">
        <v>3.6655317828023809E-2</v>
      </c>
      <c r="AT8" s="27">
        <v>7.2884873641801989E-2</v>
      </c>
      <c r="AU8" s="27">
        <v>2.9045643153526968E-2</v>
      </c>
      <c r="AV8" s="27">
        <v>3.7291897891231961E-2</v>
      </c>
    </row>
    <row r="9" spans="1:49">
      <c r="A9" s="18">
        <v>1995</v>
      </c>
      <c r="B9" s="27">
        <v>3.2415164233886733E-2</v>
      </c>
      <c r="C9" s="27">
        <v>7.796231064117364E-3</v>
      </c>
      <c r="D9" s="27">
        <v>9.479065911289207E-2</v>
      </c>
      <c r="E9" s="27">
        <v>8.8754056723578376E-2</v>
      </c>
      <c r="F9" s="27">
        <v>9.0218780542816333E-4</v>
      </c>
      <c r="H9" s="27">
        <v>8.9928152019266572E-3</v>
      </c>
      <c r="I9" s="27">
        <v>8.1419062371044654E-3</v>
      </c>
      <c r="J9" s="27">
        <v>8.5670858090368934E-3</v>
      </c>
      <c r="K9" s="27">
        <v>2.2153238323691263E-2</v>
      </c>
      <c r="L9" s="27">
        <v>2.6313810991654765E-3</v>
      </c>
      <c r="N9" s="27">
        <v>5.5047165789924586E-2</v>
      </c>
      <c r="O9" s="27">
        <v>6.2031891109840549E-3</v>
      </c>
      <c r="P9" s="27">
        <v>6.0261919377941467E-2</v>
      </c>
      <c r="Q9" s="27">
        <v>0.28568412162162166</v>
      </c>
      <c r="R9" s="27">
        <v>0</v>
      </c>
      <c r="T9" s="27">
        <v>3.3368314153124907E-3</v>
      </c>
      <c r="U9" s="27">
        <v>2.4652515095813564E-5</v>
      </c>
      <c r="V9" s="27">
        <v>1.2175158583998362E-2</v>
      </c>
      <c r="W9" s="27">
        <v>0</v>
      </c>
      <c r="X9" s="27">
        <v>2.4652515095813564E-5</v>
      </c>
      <c r="Z9" s="27">
        <v>4.140797943581339E-2</v>
      </c>
      <c r="AA9" s="27">
        <v>1.593813730122183E-2</v>
      </c>
      <c r="AB9" s="27">
        <v>0.10335774492192897</v>
      </c>
      <c r="AC9" s="27">
        <v>0.11090729504726964</v>
      </c>
      <c r="AD9" s="27">
        <v>3.53356890459364E-3</v>
      </c>
      <c r="AF9" s="27">
        <v>6.4293978888959269E-2</v>
      </c>
      <c r="AG9" s="27">
        <v>0.11398907953519249</v>
      </c>
      <c r="AH9" s="27">
        <v>6.7983971258808895E-2</v>
      </c>
      <c r="AI9" s="27">
        <v>2.751516861859743E-2</v>
      </c>
      <c r="AJ9" s="27">
        <v>5.1650251860762351E-2</v>
      </c>
      <c r="AL9" s="27">
        <v>5.838399720523707E-2</v>
      </c>
      <c r="AM9" s="27">
        <v>6.2278416260798681E-3</v>
      </c>
      <c r="AN9" s="27">
        <v>7.2437077961939836E-2</v>
      </c>
      <c r="AO9" s="27">
        <v>0.28568412162162166</v>
      </c>
      <c r="AP9" s="27">
        <v>6.6622251832111927E-5</v>
      </c>
      <c r="AR9" s="27">
        <v>5.0846690424743428E-2</v>
      </c>
      <c r="AS9" s="27">
        <v>4.6685700462696898E-2</v>
      </c>
      <c r="AT9" s="27">
        <v>6.8446899938612651E-2</v>
      </c>
      <c r="AU9" s="27">
        <v>2.5337837837837836E-2</v>
      </c>
      <c r="AV9" s="27">
        <v>4.9233844103930717E-2</v>
      </c>
    </row>
    <row r="10" spans="1:49">
      <c r="A10" s="18">
        <v>1996</v>
      </c>
      <c r="B10" s="27">
        <v>3.5778835335772891E-2</v>
      </c>
      <c r="C10" s="27">
        <v>5.7620353005978968E-3</v>
      </c>
      <c r="D10" s="27">
        <v>-6.7061584888789532E-3</v>
      </c>
      <c r="E10" s="27">
        <v>0.15216786330494794</v>
      </c>
      <c r="F10" s="27">
        <v>-3.1167423267159018E-3</v>
      </c>
      <c r="H10" s="27">
        <v>-1.3606028479583709E-2</v>
      </c>
      <c r="I10" s="27">
        <v>-6.6642529323406047E-3</v>
      </c>
      <c r="J10" s="27">
        <v>-1.3859394210349837E-2</v>
      </c>
      <c r="K10" s="27">
        <v>-3.2949295931429846E-2</v>
      </c>
      <c r="L10" s="27">
        <v>-6.1657293854597188E-3</v>
      </c>
      <c r="N10" s="27">
        <v>2.0718699503608547E-2</v>
      </c>
      <c r="O10" s="27">
        <v>6.2289081663934509E-4</v>
      </c>
      <c r="P10" s="27">
        <v>-2.0268087855297157E-2</v>
      </c>
      <c r="Q10" s="27">
        <v>0.18299369833865289</v>
      </c>
      <c r="R10" s="27">
        <v>0</v>
      </c>
      <c r="T10" s="27">
        <v>-2.1635472950844322E-3</v>
      </c>
      <c r="U10" s="27">
        <v>-4.2087217340494549E-4</v>
      </c>
      <c r="V10" s="27">
        <v>-4.279715762273901E-3</v>
      </c>
      <c r="W10" s="27">
        <v>0</v>
      </c>
      <c r="X10" s="27">
        <v>-4.2087217340494549E-4</v>
      </c>
      <c r="Z10" s="27">
        <v>2.2172806856189178E-2</v>
      </c>
      <c r="AA10" s="27">
        <v>-9.0221763174270771E-4</v>
      </c>
      <c r="AB10" s="27">
        <v>-2.056555269922879E-2</v>
      </c>
      <c r="AC10" s="27">
        <v>0.1192185673735181</v>
      </c>
      <c r="AD10" s="27">
        <v>-9.282471712175621E-3</v>
      </c>
      <c r="AF10" s="27">
        <v>5.9559126797763248E-2</v>
      </c>
      <c r="AG10" s="27">
        <v>0.10931123788844815</v>
      </c>
      <c r="AH10" s="27">
        <v>6.3037889795462168E-2</v>
      </c>
      <c r="AI10" s="27">
        <v>2.5936439027105247E-2</v>
      </c>
      <c r="AJ10" s="27">
        <v>4.7428687580459379E-2</v>
      </c>
      <c r="AL10" s="27">
        <v>1.8555152208524116E-2</v>
      </c>
      <c r="AM10" s="27">
        <v>2.0201864323439965E-4</v>
      </c>
      <c r="AN10" s="27">
        <v>-2.454780361757106E-2</v>
      </c>
      <c r="AO10" s="27">
        <v>0.18299369833865289</v>
      </c>
      <c r="AP10" s="27">
        <v>-2.1290832775716284E-3</v>
      </c>
      <c r="AR10" s="27">
        <v>4.6956108876832457E-2</v>
      </c>
      <c r="AS10" s="27">
        <v>4.6436229799012484E-2</v>
      </c>
      <c r="AT10" s="27">
        <v>6.4195736434108516E-2</v>
      </c>
      <c r="AU10" s="27">
        <v>2.1605696047139699E-2</v>
      </c>
      <c r="AV10" s="27">
        <v>4.3615791714824499E-2</v>
      </c>
    </row>
    <row r="11" spans="1:49">
      <c r="A11" s="18">
        <v>1997</v>
      </c>
      <c r="B11" s="27">
        <v>4.5763517717526306E-2</v>
      </c>
      <c r="C11" s="27">
        <v>5.9169613565469683E-3</v>
      </c>
      <c r="D11" s="27">
        <v>1.5807962529274005E-2</v>
      </c>
      <c r="E11" s="27">
        <v>0.18374813677221194</v>
      </c>
      <c r="F11" s="27">
        <v>-1.2591942367648396E-2</v>
      </c>
      <c r="H11" s="27">
        <v>-3.898973199849818E-2</v>
      </c>
      <c r="I11" s="27">
        <v>-3.0673341066462308E-2</v>
      </c>
      <c r="J11" s="27">
        <v>-3.8056206088992975E-2</v>
      </c>
      <c r="K11" s="27">
        <v>-9.0790008582140105E-2</v>
      </c>
      <c r="L11" s="27">
        <v>-9.746647698035538E-3</v>
      </c>
      <c r="N11" s="27">
        <v>4.8932939752125058E-2</v>
      </c>
      <c r="O11" s="27">
        <v>-4.347535239308759E-3</v>
      </c>
      <c r="P11" s="27">
        <v>2.062543804024964E-2</v>
      </c>
      <c r="Q11" s="27">
        <v>0.26272072848089584</v>
      </c>
      <c r="R11" s="27">
        <v>0</v>
      </c>
      <c r="T11" s="27">
        <v>-5.6738639911266559E-3</v>
      </c>
      <c r="U11" s="27">
        <v>-1.8386557298717859E-3</v>
      </c>
      <c r="V11" s="27">
        <v>-1.1480826352501416E-2</v>
      </c>
      <c r="W11" s="27">
        <v>0</v>
      </c>
      <c r="X11" s="27">
        <v>-1.8386557298717859E-3</v>
      </c>
      <c r="Z11" s="27">
        <v>6.7737857190281253E-3</v>
      </c>
      <c r="AA11" s="27">
        <v>-2.475637970991534E-2</v>
      </c>
      <c r="AB11" s="27">
        <v>-2.224824355971897E-2</v>
      </c>
      <c r="AC11" s="27">
        <v>9.295812819007182E-2</v>
      </c>
      <c r="AD11" s="27">
        <v>-2.2338590065683936E-2</v>
      </c>
      <c r="AF11" s="27">
        <v>5.9184580660967351E-2</v>
      </c>
      <c r="AG11" s="27">
        <v>0.11206071688729734</v>
      </c>
      <c r="AH11" s="27">
        <v>6.0694769711163159E-2</v>
      </c>
      <c r="AI11" s="27">
        <v>2.2223225981299968E-2</v>
      </c>
      <c r="AJ11" s="27">
        <v>5.0549384023973125E-2</v>
      </c>
      <c r="AL11" s="27">
        <v>4.3259075760998397E-2</v>
      </c>
      <c r="AM11" s="27">
        <v>-6.1861909691805442E-3</v>
      </c>
      <c r="AN11" s="27">
        <v>9.1446116877482216E-3</v>
      </c>
      <c r="AO11" s="27">
        <v>0.26272072848089584</v>
      </c>
      <c r="AP11" s="27">
        <v>-5.0840508405084056E-3</v>
      </c>
      <c r="AR11" s="27">
        <v>4.8224696628586076E-2</v>
      </c>
      <c r="AS11" s="27">
        <v>5.479015688460618E-2</v>
      </c>
      <c r="AT11" s="27">
        <v>6.5881253546040117E-2</v>
      </c>
      <c r="AU11" s="27">
        <v>1.7227588752845628E-2</v>
      </c>
      <c r="AV11" s="27">
        <v>4.4772447724477249E-2</v>
      </c>
    </row>
    <row r="12" spans="1:49">
      <c r="A12" s="18">
        <v>1998</v>
      </c>
      <c r="B12" s="27">
        <v>2.822842189312887E-2</v>
      </c>
      <c r="C12" s="27">
        <v>-5.9256589512961689E-3</v>
      </c>
      <c r="D12" s="27">
        <v>3.0409562313236074E-2</v>
      </c>
      <c r="E12" s="27">
        <v>9.4229909050246016E-2</v>
      </c>
      <c r="F12" s="27">
        <v>-3.3530792444394768E-4</v>
      </c>
      <c r="H12" s="27">
        <v>8.6768165247781016E-3</v>
      </c>
      <c r="I12" s="27">
        <v>1.6112704125170311E-3</v>
      </c>
      <c r="J12" s="27">
        <v>7.5584461240991389E-3</v>
      </c>
      <c r="K12" s="27">
        <v>1.7668107946921127E-2</v>
      </c>
      <c r="L12" s="27">
        <v>6.7620431429529443E-3</v>
      </c>
      <c r="N12" s="27">
        <v>5.0322298686353517E-2</v>
      </c>
      <c r="O12" s="27">
        <v>-4.4467658034765579E-3</v>
      </c>
      <c r="P12" s="27">
        <v>1.9431811470084461E-2</v>
      </c>
      <c r="Q12" s="27">
        <v>0.23193536673928833</v>
      </c>
      <c r="R12" s="27">
        <v>0</v>
      </c>
      <c r="T12" s="27">
        <v>1.9653361884239542E-3</v>
      </c>
      <c r="U12" s="27">
        <v>-3.3023944079454731E-4</v>
      </c>
      <c r="V12" s="27">
        <v>1.7718977024393126E-3</v>
      </c>
      <c r="W12" s="27">
        <v>0</v>
      </c>
      <c r="X12" s="27">
        <v>-3.3023944079454731E-4</v>
      </c>
      <c r="Z12" s="27">
        <v>3.6905238417906973E-2</v>
      </c>
      <c r="AA12" s="27">
        <v>-4.3143885387791374E-3</v>
      </c>
      <c r="AB12" s="27">
        <v>3.7968008437335214E-2</v>
      </c>
      <c r="AC12" s="27">
        <v>0.11189801699716713</v>
      </c>
      <c r="AD12" s="27">
        <v>6.4267352185089967E-3</v>
      </c>
      <c r="AF12" s="27">
        <v>5.3686819161517012E-2</v>
      </c>
      <c r="AG12" s="27">
        <v>9.1870681415444494E-2</v>
      </c>
      <c r="AH12" s="27">
        <v>6.2401124978027772E-2</v>
      </c>
      <c r="AI12" s="27">
        <v>1.9755479349932905E-2</v>
      </c>
      <c r="AJ12" s="27">
        <v>5.2196266905107855E-2</v>
      </c>
      <c r="AL12" s="27">
        <v>5.2287634874777472E-2</v>
      </c>
      <c r="AM12" s="27">
        <v>-4.7770052442711059E-3</v>
      </c>
      <c r="AN12" s="27">
        <v>2.1203709172523774E-2</v>
      </c>
      <c r="AO12" s="27">
        <v>0.23193536673928833</v>
      </c>
      <c r="AP12" s="27">
        <v>4.227053140096618E-3</v>
      </c>
      <c r="AR12" s="27">
        <v>4.4322646581987299E-2</v>
      </c>
      <c r="AS12" s="27">
        <v>4.4031925439272937E-2</v>
      </c>
      <c r="AT12" s="27">
        <v>6.2370799125863803E-2</v>
      </c>
      <c r="AU12" s="27">
        <v>1.4342774146695717E-2</v>
      </c>
      <c r="AV12" s="27">
        <v>4.5692431561996774E-2</v>
      </c>
    </row>
    <row r="13" spans="1:49">
      <c r="A13" s="18">
        <v>1999</v>
      </c>
      <c r="B13" s="27">
        <v>6.3371255851431885E-2</v>
      </c>
      <c r="C13" s="27">
        <v>8.1059131793873257E-4</v>
      </c>
      <c r="D13" s="27">
        <v>-9.3471030981970946E-2</v>
      </c>
      <c r="E13" s="27">
        <v>0.23140828470405614</v>
      </c>
      <c r="F13" s="27">
        <v>3.1264655307175238E-4</v>
      </c>
      <c r="H13" s="27">
        <v>-7.5841422808073031E-3</v>
      </c>
      <c r="I13" s="27">
        <v>-1.7298233248034815E-2</v>
      </c>
      <c r="J13" s="27">
        <v>-1.9254332224750571E-3</v>
      </c>
      <c r="K13" s="27">
        <v>-4.5994193233104327E-3</v>
      </c>
      <c r="L13" s="27">
        <v>-5.3670991610650833E-3</v>
      </c>
      <c r="N13" s="27">
        <v>2.052866607669528E-2</v>
      </c>
      <c r="O13" s="27">
        <v>2.4137253922427398E-3</v>
      </c>
      <c r="P13" s="27">
        <v>-6.8380882642859159E-2</v>
      </c>
      <c r="Q13" s="27">
        <v>0.17394646725836885</v>
      </c>
      <c r="R13" s="27">
        <v>0</v>
      </c>
      <c r="T13" s="27">
        <v>-9.0999781900696333E-4</v>
      </c>
      <c r="U13" s="27">
        <v>-1.444278308473116E-3</v>
      </c>
      <c r="V13" s="27">
        <v>-8.4490382178162055E-4</v>
      </c>
      <c r="W13" s="27">
        <v>0</v>
      </c>
      <c r="X13" s="27">
        <v>-1.444278308473116E-3</v>
      </c>
      <c r="Z13" s="27">
        <v>5.5787113570624582E-2</v>
      </c>
      <c r="AA13" s="27">
        <v>-1.6487641930096081E-2</v>
      </c>
      <c r="AB13" s="27">
        <v>-9.5396464204446002E-2</v>
      </c>
      <c r="AC13" s="27">
        <v>0.22680886538074568</v>
      </c>
      <c r="AD13" s="27">
        <v>-5.0544526079933311E-3</v>
      </c>
      <c r="AF13" s="27">
        <v>5.2610944594098971E-2</v>
      </c>
      <c r="AG13" s="27">
        <v>0.10082591440523435</v>
      </c>
      <c r="AH13" s="27">
        <v>6.5639768948013308E-2</v>
      </c>
      <c r="AI13" s="27">
        <v>1.7305315203955503E-2</v>
      </c>
      <c r="AJ13" s="27">
        <v>4.7939138137668702E-2</v>
      </c>
      <c r="AL13" s="27">
        <v>1.9618668257688317E-2</v>
      </c>
      <c r="AM13" s="27">
        <v>9.6944708376962363E-4</v>
      </c>
      <c r="AN13" s="27">
        <v>-6.9225786464640782E-2</v>
      </c>
      <c r="AO13" s="27">
        <v>0.17394646725836885</v>
      </c>
      <c r="AP13" s="27">
        <v>-1.3254124162741707E-3</v>
      </c>
      <c r="AR13" s="27">
        <v>4.2987917804131033E-2</v>
      </c>
      <c r="AS13" s="27">
        <v>5.2824973748263289E-2</v>
      </c>
      <c r="AT13" s="27">
        <v>6.8022643422423743E-2</v>
      </c>
      <c r="AU13" s="27">
        <v>1.1950520651338319E-2</v>
      </c>
      <c r="AV13" s="27">
        <v>3.8258029395753942E-2</v>
      </c>
    </row>
    <row r="14" spans="1:49">
      <c r="A14" s="18">
        <v>2000</v>
      </c>
      <c r="B14" s="27">
        <v>-1.3601864019187799E-2</v>
      </c>
      <c r="C14" s="27">
        <v>1.2449767979745282E-2</v>
      </c>
      <c r="D14" s="27">
        <v>3.3366045142296366E-2</v>
      </c>
      <c r="E14" s="27">
        <v>-6.0158174510566577E-2</v>
      </c>
      <c r="F14" s="27">
        <v>-1.9115555866377602E-3</v>
      </c>
      <c r="H14" s="27">
        <v>-3.7602986085768494E-2</v>
      </c>
      <c r="I14" s="27">
        <v>-1.848287164057719E-2</v>
      </c>
      <c r="J14" s="27">
        <v>-2.8191631724507091E-2</v>
      </c>
      <c r="K14" s="27">
        <v>-8.9355633346298466E-2</v>
      </c>
      <c r="L14" s="27">
        <v>-6.6671328997365787E-3</v>
      </c>
      <c r="N14" s="27">
        <v>-1.335456301792958E-2</v>
      </c>
      <c r="O14" s="27">
        <v>1.1923916848121888E-2</v>
      </c>
      <c r="P14" s="27">
        <v>3.2606139777922927E-2</v>
      </c>
      <c r="Q14" s="27">
        <v>-0.10618490183427046</v>
      </c>
      <c r="R14" s="27">
        <v>0</v>
      </c>
      <c r="T14" s="27">
        <v>-4.2553665254069645E-3</v>
      </c>
      <c r="U14" s="27">
        <v>-1.891653297846995E-3</v>
      </c>
      <c r="V14" s="27">
        <v>-1.0868713259307642E-2</v>
      </c>
      <c r="W14" s="27">
        <v>0</v>
      </c>
      <c r="X14" s="27">
        <v>-1.891653297846995E-3</v>
      </c>
      <c r="Z14" s="27">
        <v>-5.1204850104956297E-2</v>
      </c>
      <c r="AA14" s="27">
        <v>-6.0331036608319063E-3</v>
      </c>
      <c r="AB14" s="27">
        <v>5.1744134177892738E-3</v>
      </c>
      <c r="AC14" s="27">
        <v>-0.14951380785686505</v>
      </c>
      <c r="AD14" s="27">
        <v>-8.5786884863743376E-3</v>
      </c>
      <c r="AF14" s="27">
        <v>5.7003995438042791E-2</v>
      </c>
      <c r="AG14" s="27">
        <v>0.10305222636595965</v>
      </c>
      <c r="AH14" s="27">
        <v>6.7624230529039153E-2</v>
      </c>
      <c r="AI14" s="27">
        <v>1.7373265914689486E-2</v>
      </c>
      <c r="AJ14" s="27">
        <v>5.8185887124973773E-2</v>
      </c>
      <c r="AL14" s="27">
        <v>-1.7609929543336542E-2</v>
      </c>
      <c r="AM14" s="27">
        <v>1.0032263550274893E-2</v>
      </c>
      <c r="AN14" s="27">
        <v>2.173742651861528E-2</v>
      </c>
      <c r="AO14" s="27">
        <v>-0.10618490183427046</v>
      </c>
      <c r="AP14" s="27">
        <v>-3.0792917628945345E-3</v>
      </c>
      <c r="AR14" s="27">
        <v>4.5136070267184393E-2</v>
      </c>
      <c r="AS14" s="27">
        <v>4.51110949905675E-2</v>
      </c>
      <c r="AT14" s="27">
        <v>7.1176485956890925E-2</v>
      </c>
      <c r="AU14" s="27">
        <v>1.2044120809905676E-2</v>
      </c>
      <c r="AV14" s="27">
        <v>4.6863826875374222E-2</v>
      </c>
    </row>
    <row r="15" spans="1:49">
      <c r="A15" s="18">
        <v>2001</v>
      </c>
      <c r="B15" s="27">
        <v>-4.1267455915003075E-2</v>
      </c>
      <c r="C15" s="27">
        <v>8.3720803307898752E-3</v>
      </c>
      <c r="D15" s="27">
        <v>2.0534607895202686E-2</v>
      </c>
      <c r="E15" s="27">
        <v>-0.16418987159140094</v>
      </c>
      <c r="F15" s="27">
        <v>2.1153276642551933E-4</v>
      </c>
      <c r="H15" s="27">
        <v>-2.0833848045493805E-2</v>
      </c>
      <c r="I15" s="27">
        <v>-1.1787521947328888E-2</v>
      </c>
      <c r="J15" s="27">
        <v>-1.646309081253319E-2</v>
      </c>
      <c r="K15" s="27">
        <v>-5.1305727889193485E-2</v>
      </c>
      <c r="L15" s="27">
        <v>-5.7113846934890222E-3</v>
      </c>
      <c r="N15" s="27">
        <v>-1.8120611856509265E-2</v>
      </c>
      <c r="O15" s="27">
        <v>5.6567212516907715E-3</v>
      </c>
      <c r="P15" s="27">
        <v>2.4658522291845106E-2</v>
      </c>
      <c r="Q15" s="27">
        <v>-0.12798905438601946</v>
      </c>
      <c r="R15" s="27">
        <v>0</v>
      </c>
      <c r="T15" s="27">
        <v>-2.4377658394498509E-3</v>
      </c>
      <c r="U15" s="27">
        <v>-1.2988550480487911E-3</v>
      </c>
      <c r="V15" s="27">
        <v>-4.2825587161339764E-3</v>
      </c>
      <c r="W15" s="27">
        <v>0</v>
      </c>
      <c r="X15" s="27">
        <v>-1.2988550480487911E-3</v>
      </c>
      <c r="Z15" s="27">
        <v>-6.210130396049688E-2</v>
      </c>
      <c r="AA15" s="27">
        <v>-3.4154416165390116E-3</v>
      </c>
      <c r="AB15" s="27">
        <v>4.0715170826694964E-3</v>
      </c>
      <c r="AC15" s="27">
        <v>-0.21549559948059441</v>
      </c>
      <c r="AD15" s="27">
        <v>-5.4998519270635024E-3</v>
      </c>
      <c r="AF15" s="27">
        <v>4.5889743793687106E-2</v>
      </c>
      <c r="AG15" s="27">
        <v>7.9819745060571864E-2</v>
      </c>
      <c r="AH15" s="27">
        <v>6.1072756240042478E-2</v>
      </c>
      <c r="AI15" s="27">
        <v>1.9737411628913577E-2</v>
      </c>
      <c r="AJ15" s="27">
        <v>3.8287430723018996E-2</v>
      </c>
      <c r="AL15" s="27">
        <v>-2.0558377695959116E-2</v>
      </c>
      <c r="AM15" s="27">
        <v>4.3578662036419811E-3</v>
      </c>
      <c r="AN15" s="27">
        <v>2.0375963575711128E-2</v>
      </c>
      <c r="AO15" s="27">
        <v>-0.12798905438601946</v>
      </c>
      <c r="AP15" s="27">
        <v>-3.0188679245283017E-3</v>
      </c>
      <c r="AR15" s="27">
        <v>3.1853778213437066E-2</v>
      </c>
      <c r="AS15" s="27">
        <v>8.7089285568488928E-3</v>
      </c>
      <c r="AT15" s="27">
        <v>6.0178965874768967E-2</v>
      </c>
      <c r="AU15" s="27">
        <v>1.3122298578935912E-2</v>
      </c>
      <c r="AV15" s="27">
        <v>3.2349104983067242E-2</v>
      </c>
    </row>
    <row r="16" spans="1:49">
      <c r="A16" s="18">
        <v>2002</v>
      </c>
      <c r="B16" s="27">
        <v>-4.9642222112463885E-2</v>
      </c>
      <c r="C16" s="27">
        <v>8.842299222507244E-4</v>
      </c>
      <c r="D16" s="27">
        <v>4.5086521670106357E-2</v>
      </c>
      <c r="E16" s="27">
        <v>-0.24783205544580977</v>
      </c>
      <c r="F16" s="27">
        <v>7.1829318009745489E-3</v>
      </c>
      <c r="H16" s="27">
        <v>2.8464178993900184E-2</v>
      </c>
      <c r="I16" s="27">
        <v>1.4783605231225568E-2</v>
      </c>
      <c r="J16" s="27">
        <v>2.0955707255119856E-2</v>
      </c>
      <c r="K16" s="27">
        <v>7.6673251414604751E-2</v>
      </c>
      <c r="L16" s="27">
        <v>1.1803304148628447E-2</v>
      </c>
      <c r="N16" s="27">
        <v>-3.0733720426394481E-2</v>
      </c>
      <c r="O16" s="27">
        <v>-2.2216163335512166E-3</v>
      </c>
      <c r="P16" s="27">
        <v>3.0971723168254958E-2</v>
      </c>
      <c r="Q16" s="27">
        <v>-0.2305655836341757</v>
      </c>
      <c r="R16" s="27">
        <v>0</v>
      </c>
      <c r="T16" s="27">
        <v>4.3370365250666523E-3</v>
      </c>
      <c r="U16" s="27">
        <v>8.6068583873636197E-4</v>
      </c>
      <c r="V16" s="27">
        <v>7.3035463208873611E-3</v>
      </c>
      <c r="W16" s="27">
        <v>0</v>
      </c>
      <c r="X16" s="27">
        <v>8.6068583873636197E-4</v>
      </c>
      <c r="Z16" s="27">
        <v>-2.1178043118563701E-2</v>
      </c>
      <c r="AA16" s="27">
        <v>1.5667835153476292E-2</v>
      </c>
      <c r="AB16" s="27">
        <v>6.604222892522621E-2</v>
      </c>
      <c r="AC16" s="27">
        <v>-0.17115880403120504</v>
      </c>
      <c r="AD16" s="27">
        <v>1.8986235949602994E-2</v>
      </c>
      <c r="AF16" s="27">
        <v>4.2928870422048258E-2</v>
      </c>
      <c r="AG16" s="27">
        <v>8.1794076670711452E-2</v>
      </c>
      <c r="AH16" s="27">
        <v>6.4930941419272886E-2</v>
      </c>
      <c r="AI16" s="27">
        <v>2.5580071650986042E-2</v>
      </c>
      <c r="AJ16" s="27">
        <v>2.0733435576867076E-2</v>
      </c>
      <c r="AL16" s="27">
        <v>-2.6396683901327832E-2</v>
      </c>
      <c r="AM16" s="27">
        <v>-1.3609304948148547E-3</v>
      </c>
      <c r="AN16" s="27">
        <v>3.8275269489142318E-2</v>
      </c>
      <c r="AO16" s="27">
        <v>-0.2305655836341757</v>
      </c>
      <c r="AP16" s="27">
        <v>5.6950734184163581E-3</v>
      </c>
      <c r="AR16" s="27">
        <v>2.905656864795058E-2</v>
      </c>
      <c r="AS16" s="27">
        <v>2.8623270387537224E-2</v>
      </c>
      <c r="AT16" s="27">
        <v>5.1001406030307762E-2</v>
      </c>
      <c r="AU16" s="27">
        <v>1.6228296372700707E-2</v>
      </c>
      <c r="AV16" s="27">
        <v>1.6390832990256621E-2</v>
      </c>
    </row>
    <row r="17" spans="1:49">
      <c r="A17" s="18">
        <v>2003</v>
      </c>
      <c r="B17" s="27">
        <v>5.7995550551841454E-2</v>
      </c>
      <c r="C17" s="27">
        <v>4.8429644797421349E-3</v>
      </c>
      <c r="D17" s="27">
        <v>6.8719776024433708E-3</v>
      </c>
      <c r="E17" s="27">
        <v>0.22082585278276481</v>
      </c>
      <c r="F17" s="27">
        <v>6.7782646144627949E-3</v>
      </c>
      <c r="H17" s="27">
        <v>4.8511093698434919E-2</v>
      </c>
      <c r="I17" s="27">
        <v>3.2100959693387714E-2</v>
      </c>
      <c r="J17" s="27">
        <v>4.5558666327309746E-2</v>
      </c>
      <c r="K17" s="27">
        <v>0.11936063010366595</v>
      </c>
      <c r="L17" s="27">
        <v>1.5616222896303785E-2</v>
      </c>
      <c r="N17" s="27">
        <v>4.4034736472482031E-2</v>
      </c>
      <c r="O17" s="27">
        <v>7.7784160800236325E-3</v>
      </c>
      <c r="P17" s="27">
        <v>-4.4138867668279437E-3</v>
      </c>
      <c r="Q17" s="27">
        <v>0.25616477183258274</v>
      </c>
      <c r="R17" s="27">
        <v>0</v>
      </c>
      <c r="T17" s="27">
        <v>7.8203194578843893E-3</v>
      </c>
      <c r="U17" s="27">
        <v>2.1076956531617063E-3</v>
      </c>
      <c r="V17" s="27">
        <v>1.5482556659027247E-2</v>
      </c>
      <c r="W17" s="27">
        <v>0</v>
      </c>
      <c r="X17" s="27">
        <v>2.1076956531617063E-3</v>
      </c>
      <c r="Z17" s="27">
        <v>0.10650664425027637</v>
      </c>
      <c r="AA17" s="27">
        <v>3.6943924173129847E-2</v>
      </c>
      <c r="AB17" s="27">
        <v>5.2430643929753114E-2</v>
      </c>
      <c r="AC17" s="27">
        <v>0.34018648288643072</v>
      </c>
      <c r="AD17" s="27">
        <v>2.2394487510766579E-2</v>
      </c>
      <c r="AF17" s="27">
        <v>4.4479083149106209E-2</v>
      </c>
      <c r="AG17" s="27">
        <v>9.5064087934281352E-2</v>
      </c>
      <c r="AH17" s="27">
        <v>5.9175362687706796E-2</v>
      </c>
      <c r="AI17" s="27">
        <v>2.4092198992297448E-2</v>
      </c>
      <c r="AJ17" s="27">
        <v>1.6221023854997563E-2</v>
      </c>
      <c r="AL17" s="27">
        <v>5.185505593036642E-2</v>
      </c>
      <c r="AM17" s="27">
        <v>9.8861117331853383E-3</v>
      </c>
      <c r="AN17" s="27">
        <v>1.1068669892199304E-2</v>
      </c>
      <c r="AO17" s="27">
        <v>0.25616477183258274</v>
      </c>
      <c r="AP17" s="27">
        <v>7.390064822335834E-3</v>
      </c>
      <c r="AR17" s="27">
        <v>2.8938015010645527E-2</v>
      </c>
      <c r="AS17" s="27">
        <v>4.7905124485165977E-2</v>
      </c>
      <c r="AT17" s="27">
        <v>4.5807995925642983E-2</v>
      </c>
      <c r="AU17" s="27">
        <v>1.6187446855415236E-2</v>
      </c>
      <c r="AV17" s="27">
        <v>1.0325704365553379E-2</v>
      </c>
    </row>
    <row r="18" spans="1:49">
      <c r="A18" s="18">
        <v>2004</v>
      </c>
      <c r="B18" s="27">
        <v>3.4079954201494574E-2</v>
      </c>
      <c r="C18" s="27">
        <v>1.5952927946725474E-2</v>
      </c>
      <c r="D18" s="27">
        <v>-1.0788068396353633E-3</v>
      </c>
      <c r="E18" s="27">
        <v>0.10728910728910729</v>
      </c>
      <c r="F18" s="27">
        <v>1.7194875252865812E-3</v>
      </c>
      <c r="H18" s="27">
        <v>2.8220266309827831E-2</v>
      </c>
      <c r="I18" s="27">
        <v>2.098475297714484E-2</v>
      </c>
      <c r="J18" s="27">
        <v>2.254706294837909E-2</v>
      </c>
      <c r="K18" s="27">
        <v>6.353722143195828E-2</v>
      </c>
      <c r="L18" s="27">
        <v>7.9231287929871878E-3</v>
      </c>
      <c r="N18" s="27">
        <v>1.8263453117717064E-2</v>
      </c>
      <c r="O18" s="27">
        <v>2.0362001841299261E-2</v>
      </c>
      <c r="P18" s="27">
        <v>-6.1999114298367164E-3</v>
      </c>
      <c r="Q18" s="27">
        <v>9.2157060664176838E-2</v>
      </c>
      <c r="R18" s="27">
        <v>0</v>
      </c>
      <c r="T18" s="27">
        <v>3.9442846464849187E-3</v>
      </c>
      <c r="U18" s="27">
        <v>1.5386281718786682E-3</v>
      </c>
      <c r="V18" s="27">
        <v>7.8284595934343792E-3</v>
      </c>
      <c r="W18" s="27">
        <v>0</v>
      </c>
      <c r="X18" s="27">
        <v>1.5386281718786682E-3</v>
      </c>
      <c r="Z18" s="27">
        <v>6.2300220511322404E-2</v>
      </c>
      <c r="AA18" s="27">
        <v>3.6937680923870314E-2</v>
      </c>
      <c r="AB18" s="27">
        <v>2.1468256108743727E-2</v>
      </c>
      <c r="AC18" s="27">
        <v>0.17082632872106557</v>
      </c>
      <c r="AD18" s="27">
        <v>9.6426163182737699E-3</v>
      </c>
      <c r="AF18" s="27">
        <v>4.842049341764279E-2</v>
      </c>
      <c r="AG18" s="27">
        <v>0.11008078154719286</v>
      </c>
      <c r="AH18" s="27">
        <v>5.4479745401585844E-2</v>
      </c>
      <c r="AI18" s="27">
        <v>2.3319970688391742E-2</v>
      </c>
      <c r="AJ18" s="27">
        <v>1.8845246122724209E-2</v>
      </c>
      <c r="AL18" s="27">
        <v>2.2207737764201985E-2</v>
      </c>
      <c r="AM18" s="27">
        <v>2.1900630013177928E-2</v>
      </c>
      <c r="AN18" s="27">
        <v>1.6285481635976626E-3</v>
      </c>
      <c r="AO18" s="27">
        <v>9.2157060664176838E-2</v>
      </c>
      <c r="AP18" s="27">
        <v>3.4380371933114551E-3</v>
      </c>
      <c r="AR18" s="27">
        <v>3.1670100733674267E-2</v>
      </c>
      <c r="AS18" s="27">
        <v>6.0052832050641748E-2</v>
      </c>
      <c r="AT18" s="27">
        <v>4.4048513592662958E-2</v>
      </c>
      <c r="AU18" s="27">
        <v>1.8673665085293226E-2</v>
      </c>
      <c r="AV18" s="27">
        <v>1.3276790407592096E-2</v>
      </c>
    </row>
    <row r="19" spans="1:49">
      <c r="A19" s="18">
        <v>2005</v>
      </c>
      <c r="B19" s="27">
        <v>7.1788122974577026E-2</v>
      </c>
      <c r="C19" s="27">
        <v>3.0447800954398998E-2</v>
      </c>
      <c r="D19" s="27">
        <v>-2.2538315135730742E-2</v>
      </c>
      <c r="E19" s="27">
        <v>0.21973086541569553</v>
      </c>
      <c r="F19" s="27">
        <v>5.700417654362795E-3</v>
      </c>
      <c r="H19" s="27">
        <v>-2.7122699966990113E-2</v>
      </c>
      <c r="I19" s="27">
        <v>-1.3532528570904324E-2</v>
      </c>
      <c r="J19" s="27">
        <v>-1.9433036161474505E-2</v>
      </c>
      <c r="K19" s="27">
        <v>-6.0359640019734269E-2</v>
      </c>
      <c r="L19" s="27">
        <v>-1.1598374534371826E-2</v>
      </c>
      <c r="N19" s="27">
        <v>8.9590551062775097E-5</v>
      </c>
      <c r="O19" s="27">
        <v>2.4716559316371255E-2</v>
      </c>
      <c r="P19" s="27">
        <v>-2.7127839945744317E-2</v>
      </c>
      <c r="Q19" s="27">
        <v>3.0718496600636955E-2</v>
      </c>
      <c r="R19" s="27">
        <v>0</v>
      </c>
      <c r="T19" s="27">
        <v>-4.3035490463307555E-3</v>
      </c>
      <c r="U19" s="27">
        <v>-9.9050415126484019E-4</v>
      </c>
      <c r="V19" s="27">
        <v>-7.1210579857578834E-3</v>
      </c>
      <c r="W19" s="27">
        <v>0</v>
      </c>
      <c r="X19" s="27">
        <v>-9.9050415126484019E-4</v>
      </c>
      <c r="Z19" s="27">
        <v>4.4665423007586913E-2</v>
      </c>
      <c r="AA19" s="27">
        <v>1.6915272383494676E-2</v>
      </c>
      <c r="AB19" s="27">
        <v>-4.197135129720525E-2</v>
      </c>
      <c r="AC19" s="27">
        <v>0.15937122539596127</v>
      </c>
      <c r="AD19" s="27">
        <v>-5.8979568800090311E-3</v>
      </c>
      <c r="AF19" s="27">
        <v>5.2957223832331861E-2</v>
      </c>
      <c r="AG19" s="27">
        <v>0.11436322498081167</v>
      </c>
      <c r="AH19" s="27">
        <v>5.5494340378643696E-2</v>
      </c>
      <c r="AI19" s="27">
        <v>2.1979891461526679E-2</v>
      </c>
      <c r="AJ19" s="27">
        <v>3.3295236482672991E-2</v>
      </c>
      <c r="AL19" s="27">
        <v>-4.2139584952679806E-3</v>
      </c>
      <c r="AM19" s="27">
        <v>2.3726055165106414E-2</v>
      </c>
      <c r="AN19" s="27">
        <v>-3.4248897931502202E-2</v>
      </c>
      <c r="AO19" s="27">
        <v>3.0718496600636955E-2</v>
      </c>
      <c r="AP19" s="27">
        <v>-5.2853990850276105E-3</v>
      </c>
      <c r="AR19" s="27">
        <v>3.7265070643709756E-2</v>
      </c>
      <c r="AS19" s="27">
        <v>6.6490400414180945E-2</v>
      </c>
      <c r="AT19" s="27">
        <v>4.5865910962553887E-2</v>
      </c>
      <c r="AU19" s="27">
        <v>1.7211392948298061E-2</v>
      </c>
      <c r="AV19" s="27">
        <v>2.6183168995649517E-2</v>
      </c>
    </row>
    <row r="20" spans="1:49">
      <c r="A20" s="18">
        <v>2006</v>
      </c>
      <c r="B20" s="27">
        <v>6.3022040498458609E-2</v>
      </c>
      <c r="C20" s="27">
        <v>1.6116459950373807E-2</v>
      </c>
      <c r="D20" s="27">
        <v>-9.3568274233745783E-3</v>
      </c>
      <c r="E20" s="27">
        <v>0.18033923130239188</v>
      </c>
      <c r="F20" s="27">
        <v>7.3810371425180972E-3</v>
      </c>
      <c r="H20" s="27">
        <v>2.2489859943369682E-2</v>
      </c>
      <c r="I20" s="27">
        <v>1.4370346427994245E-2</v>
      </c>
      <c r="J20" s="27">
        <v>1.1805343010799703E-2</v>
      </c>
      <c r="K20" s="27">
        <v>4.8256110479030168E-2</v>
      </c>
      <c r="L20" s="27">
        <v>7.4047703809184762E-3</v>
      </c>
      <c r="N20" s="27">
        <v>2.3872661363017616E-2</v>
      </c>
      <c r="O20" s="27">
        <v>1.7059530277944573E-2</v>
      </c>
      <c r="P20" s="27">
        <v>-5.8412284897269677E-3</v>
      </c>
      <c r="Q20" s="27">
        <v>0.12979061598540004</v>
      </c>
      <c r="R20" s="27">
        <v>0</v>
      </c>
      <c r="T20" s="27">
        <v>3.3549134326952583E-3</v>
      </c>
      <c r="U20" s="27">
        <v>1.4325059642592731E-3</v>
      </c>
      <c r="V20" s="27">
        <v>5.1695889769709054E-3</v>
      </c>
      <c r="W20" s="27">
        <v>0</v>
      </c>
      <c r="X20" s="27">
        <v>1.4325059642592731E-3</v>
      </c>
      <c r="Z20" s="27">
        <v>8.5511900441828298E-2</v>
      </c>
      <c r="AA20" s="27">
        <v>3.0486806378368054E-2</v>
      </c>
      <c r="AB20" s="27">
        <v>2.4485155874251242E-3</v>
      </c>
      <c r="AC20" s="27">
        <v>0.22859534178142205</v>
      </c>
      <c r="AD20" s="27">
        <v>1.4785807523436572E-2</v>
      </c>
      <c r="AF20" s="27">
        <v>5.6726973145361362E-2</v>
      </c>
      <c r="AG20" s="27">
        <v>0.11600279649598698</v>
      </c>
      <c r="AH20" s="27">
        <v>5.5878623584451927E-2</v>
      </c>
      <c r="AI20" s="27">
        <v>2.2048726901800778E-2</v>
      </c>
      <c r="AJ20" s="27">
        <v>4.9031921205648511E-2</v>
      </c>
      <c r="AL20" s="27">
        <v>2.7227574795712872E-2</v>
      </c>
      <c r="AM20" s="27">
        <v>1.8492036242203847E-2</v>
      </c>
      <c r="AN20" s="27">
        <v>-6.7163951275606268E-4</v>
      </c>
      <c r="AO20" s="27">
        <v>0.12979061598540004</v>
      </c>
      <c r="AP20" s="27">
        <v>4.1216538678467609E-3</v>
      </c>
      <c r="AR20" s="27">
        <v>4.4316514396137215E-2</v>
      </c>
      <c r="AS20" s="27">
        <v>7.4285384941643148E-2</v>
      </c>
      <c r="AT20" s="27">
        <v>4.9214690587888098E-2</v>
      </c>
      <c r="AU20" s="27">
        <v>1.7622009851056733E-2</v>
      </c>
      <c r="AV20" s="27">
        <v>4.066315241442145E-2</v>
      </c>
    </row>
    <row r="21" spans="1:49">
      <c r="A21" s="18">
        <v>2007</v>
      </c>
      <c r="B21" s="27">
        <v>3.330482668552933E-2</v>
      </c>
      <c r="C21" s="27">
        <v>1.1231942017571933E-2</v>
      </c>
      <c r="D21" s="27">
        <v>5.6592126917276633E-3</v>
      </c>
      <c r="E21" s="27">
        <v>8.0609878469122348E-2</v>
      </c>
      <c r="F21" s="27">
        <v>1.0467232062400562E-2</v>
      </c>
      <c r="H21" s="27">
        <v>3.654408486598764E-2</v>
      </c>
      <c r="I21" s="27">
        <v>2.4157704328993685E-2</v>
      </c>
      <c r="J21" s="27">
        <v>1.949284371595084E-2</v>
      </c>
      <c r="K21" s="27">
        <v>8.0463694751691295E-2</v>
      </c>
      <c r="L21" s="27">
        <v>7.6720053184640485E-3</v>
      </c>
      <c r="N21" s="27">
        <v>1.4682616250074063E-2</v>
      </c>
      <c r="O21" s="27">
        <v>1.0156816662637071E-2</v>
      </c>
      <c r="P21" s="27">
        <v>1.5418483335189264E-2</v>
      </c>
      <c r="Q21" s="27">
        <v>4.3329570356597381E-2</v>
      </c>
      <c r="R21" s="27">
        <v>0</v>
      </c>
      <c r="T21" s="27">
        <v>5.0299784738062582E-3</v>
      </c>
      <c r="U21" s="27">
        <v>1.0079928320509725E-3</v>
      </c>
      <c r="V21" s="27">
        <v>9.0797735196114556E-3</v>
      </c>
      <c r="W21" s="27">
        <v>0</v>
      </c>
      <c r="X21" s="27">
        <v>1.0079928320509725E-3</v>
      </c>
      <c r="Z21" s="27">
        <v>6.9848911551516971E-2</v>
      </c>
      <c r="AA21" s="27">
        <v>3.538964634656562E-2</v>
      </c>
      <c r="AB21" s="27">
        <v>2.5152056407678505E-2</v>
      </c>
      <c r="AC21" s="27">
        <v>0.16107357322081364</v>
      </c>
      <c r="AD21" s="27">
        <v>1.813923738086461E-2</v>
      </c>
      <c r="AF21" s="27">
        <v>5.7095878308007247E-2</v>
      </c>
      <c r="AG21" s="27">
        <v>0.11405692417493173</v>
      </c>
      <c r="AH21" s="27">
        <v>5.7779862914305896E-2</v>
      </c>
      <c r="AI21" s="27">
        <v>2.424561370535001E-2</v>
      </c>
      <c r="AJ21" s="27">
        <v>5.1372104449891938E-2</v>
      </c>
      <c r="AL21" s="27">
        <v>1.971259472388032E-2</v>
      </c>
      <c r="AM21" s="27">
        <v>1.1164809494688043E-2</v>
      </c>
      <c r="AN21" s="27">
        <v>2.4498256854800719E-2</v>
      </c>
      <c r="AO21" s="27">
        <v>4.3329570356597381E-2</v>
      </c>
      <c r="AP21" s="27">
        <v>5.1321763715330418E-3</v>
      </c>
      <c r="AR21" s="27">
        <v>4.3297527136410476E-2</v>
      </c>
      <c r="AS21" s="27">
        <v>5.6076934564020887E-2</v>
      </c>
      <c r="AT21" s="27">
        <v>5.2056740018673497E-2</v>
      </c>
      <c r="AU21" s="27">
        <v>1.8228302012085796E-2</v>
      </c>
      <c r="AV21" s="27">
        <v>4.2493141878193912E-2</v>
      </c>
    </row>
    <row r="22" spans="1:49">
      <c r="A22" s="18">
        <v>2008</v>
      </c>
      <c r="B22" s="27">
        <v>-0.14359537523479907</v>
      </c>
      <c r="C22" s="27">
        <v>-5.172833870680859E-3</v>
      </c>
      <c r="D22" s="27">
        <v>-8.7098638145521282E-2</v>
      </c>
      <c r="E22" s="27">
        <v>-0.49081915075081028</v>
      </c>
      <c r="F22" s="27">
        <v>1.7030879459310282E-3</v>
      </c>
      <c r="H22" s="27">
        <v>-4.758792623563321E-2</v>
      </c>
      <c r="I22" s="27">
        <v>-3.0144323023685055E-2</v>
      </c>
      <c r="J22" s="27">
        <v>-3.6114069474972241E-2</v>
      </c>
      <c r="K22" s="27">
        <v>-0.12460563641666003</v>
      </c>
      <c r="L22" s="27">
        <v>-6.5172873647934238E-3</v>
      </c>
      <c r="N22" s="27">
        <v>-7.6513886701074049E-2</v>
      </c>
      <c r="O22" s="27">
        <v>-4.0988177265750018E-3</v>
      </c>
      <c r="P22" s="27">
        <v>-7.4641147705602363E-3</v>
      </c>
      <c r="Q22" s="27">
        <v>-0.47079369583118097</v>
      </c>
      <c r="R22" s="27">
        <v>0</v>
      </c>
      <c r="T22" s="27">
        <v>-5.8261625798156679E-3</v>
      </c>
      <c r="U22" s="27">
        <v>-3.6257312653861168E-3</v>
      </c>
      <c r="V22" s="27">
        <v>-1.0848062681725289E-2</v>
      </c>
      <c r="W22" s="27">
        <v>0</v>
      </c>
      <c r="X22" s="27">
        <v>-3.6257312653861168E-3</v>
      </c>
      <c r="Z22" s="27">
        <v>-0.1911833014704323</v>
      </c>
      <c r="AA22" s="27">
        <v>-3.5317156894365917E-2</v>
      </c>
      <c r="AB22" s="27">
        <v>-0.12321270762049354</v>
      </c>
      <c r="AC22" s="27">
        <v>-0.61542478716747029</v>
      </c>
      <c r="AD22" s="27">
        <v>-4.8141994188623952E-3</v>
      </c>
      <c r="AF22" s="27">
        <v>5.5434353415706315E-2</v>
      </c>
      <c r="AG22" s="27">
        <v>0.1133282029558699</v>
      </c>
      <c r="AH22" s="27">
        <v>6.0148336770070927E-2</v>
      </c>
      <c r="AI22" s="27">
        <v>3.5995572022908227E-2</v>
      </c>
      <c r="AJ22" s="27">
        <v>3.0053152300186351E-2</v>
      </c>
      <c r="AL22" s="27">
        <v>-8.2340049280889727E-2</v>
      </c>
      <c r="AM22" s="27">
        <v>-7.7245489919611178E-3</v>
      </c>
      <c r="AN22" s="27">
        <v>-1.8312177452285524E-2</v>
      </c>
      <c r="AO22" s="27">
        <v>-0.47079369583118097</v>
      </c>
      <c r="AP22" s="27">
        <v>-4.1316142375093425E-3</v>
      </c>
      <c r="AR22" s="27">
        <v>3.7770622216858951E-2</v>
      </c>
      <c r="AS22" s="27">
        <v>5.4580769288340089E-2</v>
      </c>
      <c r="AT22" s="27">
        <v>5.1257905728068542E-2</v>
      </c>
      <c r="AU22" s="27">
        <v>2.6150358315127534E-2</v>
      </c>
      <c r="AV22" s="27">
        <v>2.244316177443835E-2</v>
      </c>
    </row>
    <row r="23" spans="1:49">
      <c r="A23" s="18">
        <v>2009</v>
      </c>
      <c r="B23" s="27">
        <v>7.659678723421437E-2</v>
      </c>
      <c r="C23" s="27">
        <v>-8.9115809024180974E-3</v>
      </c>
      <c r="D23" s="27">
        <v>9.8438359823694394E-2</v>
      </c>
      <c r="E23" s="27">
        <v>0.27451839288179541</v>
      </c>
      <c r="F23" s="27">
        <v>1.0324879857971024E-2</v>
      </c>
      <c r="H23" s="27">
        <v>2.7754117987689276E-2</v>
      </c>
      <c r="I23" s="27">
        <v>2.0822402352079314E-2</v>
      </c>
      <c r="J23" s="27">
        <v>2.246810026267753E-2</v>
      </c>
      <c r="K23" s="27">
        <v>7.6376802546605185E-2</v>
      </c>
      <c r="L23" s="27">
        <v>4.2595274537433015E-3</v>
      </c>
      <c r="N23" s="27">
        <v>3.1793892303453197E-2</v>
      </c>
      <c r="O23" s="27">
        <v>-1.287345660734289E-2</v>
      </c>
      <c r="P23" s="27">
        <v>2.6170552438549983E-3</v>
      </c>
      <c r="Q23" s="27">
        <v>0.22087012054427366</v>
      </c>
      <c r="R23" s="27">
        <v>0</v>
      </c>
      <c r="T23" s="27">
        <v>5.3001312382006784E-3</v>
      </c>
      <c r="U23" s="27">
        <v>1.9021587270341754E-3</v>
      </c>
      <c r="V23" s="27">
        <v>9.9033983968379175E-3</v>
      </c>
      <c r="W23" s="27">
        <v>0</v>
      </c>
      <c r="X23" s="27">
        <v>1.9021587270341754E-3</v>
      </c>
      <c r="Z23" s="27">
        <v>0.10435090522190364</v>
      </c>
      <c r="AA23" s="27">
        <v>1.1910821449661215E-2</v>
      </c>
      <c r="AB23" s="27">
        <v>0.12090646008637193</v>
      </c>
      <c r="AC23" s="27">
        <v>0.35089519542840064</v>
      </c>
      <c r="AD23" s="27">
        <v>1.4584407311714325E-2</v>
      </c>
      <c r="AF23" s="27">
        <v>4.2041485051453706E-2</v>
      </c>
      <c r="AG23" s="27">
        <v>9.200165235937556E-2</v>
      </c>
      <c r="AH23" s="27">
        <v>5.1689239125595476E-2</v>
      </c>
      <c r="AI23" s="27">
        <v>3.2205356002908185E-2</v>
      </c>
      <c r="AJ23" s="27">
        <v>1.0328687702529732E-2</v>
      </c>
      <c r="AL23" s="27">
        <v>3.7094023541653871E-2</v>
      </c>
      <c r="AM23" s="27">
        <v>-1.0971297880308714E-2</v>
      </c>
      <c r="AN23" s="27">
        <v>1.2520453640692918E-2</v>
      </c>
      <c r="AO23" s="27">
        <v>0.22087012054427366</v>
      </c>
      <c r="AP23" s="27">
        <v>3.9264484650693085E-3</v>
      </c>
      <c r="AR23" s="27">
        <v>2.7380602790007452E-2</v>
      </c>
      <c r="AS23" s="27">
        <v>4.3718372075759383E-2</v>
      </c>
      <c r="AT23" s="27">
        <v>4.2372750912977306E-2</v>
      </c>
      <c r="AU23" s="27">
        <v>2.3640028670647031E-2</v>
      </c>
      <c r="AV23" s="27">
        <v>5.6344345255594673E-3</v>
      </c>
    </row>
    <row r="24" spans="1:49">
      <c r="A24" s="18">
        <v>2010</v>
      </c>
      <c r="B24" s="27">
        <v>4.4566864506682645E-2</v>
      </c>
      <c r="C24" s="27">
        <v>-2.2855321694537412E-3</v>
      </c>
      <c r="D24" s="27">
        <v>3.7889406200313336E-2</v>
      </c>
      <c r="E24" s="27">
        <v>0.13166295677155462</v>
      </c>
      <c r="F24" s="27">
        <v>1.4551030446452428E-2</v>
      </c>
      <c r="H24" s="27">
        <v>-1.9292022498917836E-3</v>
      </c>
      <c r="I24" s="27">
        <v>1.4506420968427752E-3</v>
      </c>
      <c r="J24" s="27">
        <v>-1.5602169824372825E-3</v>
      </c>
      <c r="K24" s="27">
        <v>-5.8422603588460017E-3</v>
      </c>
      <c r="L24" s="27">
        <v>-2.5806438065861009E-3</v>
      </c>
      <c r="N24" s="57">
        <v>3.2948195397189406E-2</v>
      </c>
      <c r="O24" s="27">
        <v>-4.2714898071724599E-4</v>
      </c>
      <c r="P24" s="27">
        <v>2.1767010845488998E-2</v>
      </c>
      <c r="Q24" s="27">
        <v>0.14008565877621509</v>
      </c>
      <c r="R24" s="27">
        <v>0</v>
      </c>
      <c r="T24" s="27">
        <v>-5.1209672519130606E-4</v>
      </c>
      <c r="U24" s="27">
        <v>-2.478024546054126E-4</v>
      </c>
      <c r="V24" s="27">
        <v>-7.4709376685245632E-4</v>
      </c>
      <c r="W24" s="27">
        <v>0</v>
      </c>
      <c r="X24" s="27">
        <v>-2.478024546054126E-4</v>
      </c>
      <c r="Z24" s="27">
        <v>4.2637662256790859E-2</v>
      </c>
      <c r="AA24" s="27">
        <v>-8.3489007261096609E-4</v>
      </c>
      <c r="AB24" s="27">
        <v>3.6329189217876048E-2</v>
      </c>
      <c r="AC24" s="27">
        <v>0.12582069641270863</v>
      </c>
      <c r="AD24" s="27">
        <v>1.1970386639866326E-2</v>
      </c>
      <c r="AF24" s="27">
        <v>4.2354474287808148E-2</v>
      </c>
      <c r="AG24" s="27">
        <v>0.10451872777063988</v>
      </c>
      <c r="AH24" s="27">
        <v>4.6964187713183891E-2</v>
      </c>
      <c r="AI24" s="27">
        <v>2.5883909461511138E-2</v>
      </c>
      <c r="AJ24" s="27">
        <v>6.6876610824460406E-3</v>
      </c>
      <c r="AL24" s="57">
        <v>3.2436098671998093E-2</v>
      </c>
      <c r="AM24" s="27">
        <v>-6.7495143532265859E-4</v>
      </c>
      <c r="AN24" s="27">
        <v>2.1019917078636541E-2</v>
      </c>
      <c r="AO24" s="27">
        <v>0.14008565877621509</v>
      </c>
      <c r="AP24" s="27">
        <v>-6.3219152260249019E-4</v>
      </c>
      <c r="AR24" s="27">
        <v>2.6137477889023625E-2</v>
      </c>
      <c r="AS24" s="27">
        <v>5.8507400546246285E-2</v>
      </c>
      <c r="AT24" s="27">
        <v>3.6191556913187643E-2</v>
      </c>
      <c r="AU24" s="27">
        <v>1.8540758170930573E-2</v>
      </c>
      <c r="AV24" s="27">
        <v>3.640968049184195E-3</v>
      </c>
    </row>
    <row r="25" spans="1:49" s="35" customFormat="1">
      <c r="A25" s="35">
        <v>2011</v>
      </c>
      <c r="B25" s="34">
        <v>-3.14171904749753E-2</v>
      </c>
      <c r="C25" s="34">
        <v>-1.3595282459237515E-4</v>
      </c>
      <c r="D25" s="34">
        <v>1.0098412610158184E-2</v>
      </c>
      <c r="E25" s="34">
        <v>-0.12928472014405198</v>
      </c>
      <c r="F25" s="34">
        <v>5.5496646196874066E-3</v>
      </c>
      <c r="G25" s="34"/>
      <c r="H25" s="82">
        <v>-1.7456111186968392E-3</v>
      </c>
      <c r="I25" s="34">
        <v>-3.7125579023302444E-3</v>
      </c>
      <c r="J25" s="34">
        <v>-5.189365507399479E-4</v>
      </c>
      <c r="K25" s="34">
        <v>-1.9352299874334975E-3</v>
      </c>
      <c r="L25" s="34">
        <v>-4.6774246870788543E-4</v>
      </c>
      <c r="M25" s="34"/>
      <c r="N25" s="82">
        <v>1.4193096061220436E-2</v>
      </c>
      <c r="O25" s="34">
        <v>7.1323007835470027E-3</v>
      </c>
      <c r="P25" s="34">
        <v>3.3764880943007551E-2</v>
      </c>
      <c r="Q25" s="34">
        <v>2.4487876286687672E-3</v>
      </c>
      <c r="R25" s="34">
        <v>0</v>
      </c>
      <c r="S25" s="34"/>
      <c r="T25" s="82">
        <v>0</v>
      </c>
      <c r="U25" s="34">
        <v>0</v>
      </c>
      <c r="V25" s="34">
        <v>0</v>
      </c>
      <c r="W25" s="34">
        <v>0</v>
      </c>
      <c r="X25" s="34">
        <v>0</v>
      </c>
      <c r="Z25" s="34">
        <v>-3.3162801593672131E-2</v>
      </c>
      <c r="AA25" s="34">
        <v>-3.8485107269226196E-3</v>
      </c>
      <c r="AB25" s="34">
        <v>9.5794760594182342E-3</v>
      </c>
      <c r="AC25" s="34">
        <v>-0.13121995013148546</v>
      </c>
      <c r="AD25" s="34">
        <v>5.0819221509795214E-3</v>
      </c>
      <c r="AE25" s="34"/>
      <c r="AF25" s="82">
        <v>4.4676445443046095E-2</v>
      </c>
      <c r="AG25" s="34">
        <v>0.10685714005989044</v>
      </c>
      <c r="AH25" s="34">
        <v>4.6711818779943105E-2</v>
      </c>
      <c r="AI25" s="34">
        <v>3.1189683770473091E-2</v>
      </c>
      <c r="AJ25" s="34">
        <v>6.8663106288557249E-3</v>
      </c>
      <c r="AK25" s="34"/>
      <c r="AL25" s="82">
        <v>1.4193096061220436E-2</v>
      </c>
      <c r="AM25" s="34">
        <v>7.1323007835470027E-3</v>
      </c>
      <c r="AN25" s="34">
        <v>3.3764880943007551E-2</v>
      </c>
      <c r="AO25" s="34">
        <v>2.4487876286687672E-3</v>
      </c>
      <c r="AP25" s="34">
        <v>0</v>
      </c>
      <c r="AQ25" s="34"/>
      <c r="AR25" s="82">
        <v>2.5307297352832166E-2</v>
      </c>
      <c r="AS25" s="34">
        <v>5.7589778476265681E-2</v>
      </c>
      <c r="AT25" s="34">
        <v>3.3329126105941735E-2</v>
      </c>
      <c r="AU25" s="34">
        <v>2.0470550034411044E-2</v>
      </c>
      <c r="AV25" s="34">
        <v>3.4894265975726089E-3</v>
      </c>
      <c r="AW25" s="34"/>
    </row>
    <row r="26" spans="1:49" s="19" customFormat="1">
      <c r="A26" s="54">
        <v>2012</v>
      </c>
      <c r="B26" s="57">
        <f ca="1">(+C26*data!O25+returns!D26*data!P25+data!Q25*returns!E26+returns!F26*data!R25)/data!N25</f>
        <v>1.26562025953231E-2</v>
      </c>
      <c r="C26" s="30">
        <v>0</v>
      </c>
      <c r="D26" s="30">
        <f ca="1">(PRICE(TODAY(),EDATE(TODAY(),60),AH25,AH26,100,2)-100)/150</f>
        <v>-1.8947806286936006E-16</v>
      </c>
      <c r="E26" s="30">
        <v>0.05</v>
      </c>
      <c r="F26" s="30">
        <v>0</v>
      </c>
      <c r="G26" s="29"/>
      <c r="H26" s="57">
        <f>(+I26*data!O25+returns!J26*data!P25+data!Q25*returns!K26+returns!L26*data!R25)/data!N25</f>
        <v>-1.5000681849175468E-3</v>
      </c>
      <c r="I26" s="57">
        <f>-assumptions!$B4</f>
        <v>-1.5000681849175468E-3</v>
      </c>
      <c r="J26" s="57">
        <f>-assumptions!$B4</f>
        <v>-1.5000681849175468E-3</v>
      </c>
      <c r="K26" s="57">
        <f>-assumptions!$B4</f>
        <v>-1.5000681849175468E-3</v>
      </c>
      <c r="L26" s="57">
        <f>-assumptions!$B4</f>
        <v>-1.5000681849175468E-3</v>
      </c>
      <c r="M26" s="29"/>
      <c r="N26" s="57">
        <f ca="1">(+O26*data!U25+data!V25*returns!P26+returns!Q26*data!W25+data!X25*returns!R26)/data!T25</f>
        <v>8.7585889393188721E-3</v>
      </c>
      <c r="O26" s="30">
        <v>0</v>
      </c>
      <c r="P26" s="30">
        <f ca="1">(PRICE(TODAY(),EDATE(TODAY(),60),AT25,AT26,100,2)-100)/150</f>
        <v>-2.8421709430404008E-16</v>
      </c>
      <c r="Q26" s="30">
        <v>0.05</v>
      </c>
      <c r="R26" s="30">
        <v>0</v>
      </c>
      <c r="S26" s="29"/>
      <c r="T26" s="57">
        <f>(+U26*data!U25+data!V25*returns!V26+returns!W26*data!W25+data!X25*returns!X26)/data!T25</f>
        <v>0</v>
      </c>
      <c r="U26" s="57">
        <v>0</v>
      </c>
      <c r="V26" s="57">
        <v>0</v>
      </c>
      <c r="W26" s="57">
        <v>0</v>
      </c>
      <c r="X26" s="57">
        <v>0</v>
      </c>
      <c r="Z26" s="57">
        <f ca="1">(+AA26*data!O25+returns!AB26*data!P25+data!Q25*returns!AC26+returns!AD26*data!R25+(assumptions!B4)*data!N25)/data!N25</f>
        <v>1.26562025953231E-2</v>
      </c>
      <c r="AA26" s="57">
        <f>+C26+I26</f>
        <v>-1.5000681849175468E-3</v>
      </c>
      <c r="AB26" s="57">
        <f t="shared" ref="AB26:AB39" ca="1" si="0">+D26+J26</f>
        <v>-1.5000681849177363E-3</v>
      </c>
      <c r="AC26" s="57">
        <f t="shared" ref="AC26:AC39" si="1">+E26+K26</f>
        <v>4.8499931815082456E-2</v>
      </c>
      <c r="AD26" s="57">
        <f t="shared" ref="AD26:AD39" si="2">+F26+L26</f>
        <v>-1.5000681849175468E-3</v>
      </c>
      <c r="AE26" s="57"/>
      <c r="AF26" s="57">
        <f ca="1">(AG26*AVERAGE(data!O25:O26)+AVERAGE(data!P25:P26)*returns!AH26+returns!AI26*AVERAGE(data!Q25:Q26)+AVERAGE(data!R25:R26)*returns!AJ26)/AVERAGE(data!N25:N26)</f>
        <v>5.5295860143272799E-2</v>
      </c>
      <c r="AG26" s="57">
        <v>0.10615252946414148</v>
      </c>
      <c r="AH26" s="57">
        <v>4.6711818779943105E-2</v>
      </c>
      <c r="AI26" s="57">
        <v>2.5771048737546872E-2</v>
      </c>
      <c r="AJ26" s="57">
        <v>3.7544580028193372E-2</v>
      </c>
      <c r="AK26" s="57"/>
      <c r="AL26" s="57">
        <f ca="1">(+AM26*data!U25+data!V25*returns!AN26+returns!AO26*data!W25+data!X25*returns!AP26)/data!T25</f>
        <v>8.7585889393188721E-3</v>
      </c>
      <c r="AM26" s="57">
        <f>+O26+U26</f>
        <v>0</v>
      </c>
      <c r="AN26" s="57">
        <f t="shared" ref="AN26:AN39" ca="1" si="3">+P26+V26</f>
        <v>-2.8421709430404008E-16</v>
      </c>
      <c r="AO26" s="57">
        <f t="shared" ref="AO26:AO39" si="4">+Q26+W26</f>
        <v>0.05</v>
      </c>
      <c r="AP26" s="57">
        <f t="shared" ref="AP26:AP39" si="5">+R26+X26</f>
        <v>0</v>
      </c>
      <c r="AQ26" s="57"/>
      <c r="AR26" s="57">
        <f ca="1">(AS26*AVERAGE(data!U25:U26)+AVERAGE(data!V25:V26)*returns!AT26+returns!AU26*AVERAGE(data!W25:W26)+AVERAGE(data!X25:X26)*returns!AV26)/AVERAGE(data!T25:T26)</f>
        <v>3.412769474453331E-2</v>
      </c>
      <c r="AS26" s="57">
        <v>5.5094650990126469E-2</v>
      </c>
      <c r="AT26" s="57">
        <v>3.3329126105941735E-2</v>
      </c>
      <c r="AU26" s="57">
        <v>2.1247821953655911E-2</v>
      </c>
      <c r="AV26" s="57">
        <v>3.2783282686176946E-2</v>
      </c>
      <c r="AW26" s="29"/>
    </row>
    <row r="27" spans="1:49">
      <c r="A27" s="54">
        <v>2013</v>
      </c>
      <c r="B27" s="57">
        <f ca="1">(+C27*data!O26+returns!D27*data!P26+data!Q26*returns!E27+returns!F27*data!R26)/data!N26</f>
        <v>1.1603406209587162E-2</v>
      </c>
      <c r="C27" s="30">
        <v>0</v>
      </c>
      <c r="D27" s="30">
        <f ca="1">(PRICE(TODAY(),EDATE(TODAY(),60),AH26,AH27,100,2)-100)/150</f>
        <v>-1.1647986620969657E-2</v>
      </c>
      <c r="E27" s="30">
        <v>0.05</v>
      </c>
      <c r="F27" s="30">
        <v>0</v>
      </c>
      <c r="G27" s="29"/>
      <c r="H27" s="57">
        <f ca="1">(+I27*data!O26+returns!J27*data!P26+data!Q26*returns!K27+returns!L27*data!R26)/data!N26</f>
        <v>0</v>
      </c>
      <c r="I27" s="57">
        <f>-assumptions!$B5</f>
        <v>0</v>
      </c>
      <c r="J27" s="57">
        <f>-assumptions!$B5</f>
        <v>0</v>
      </c>
      <c r="K27" s="57">
        <f>-assumptions!$B5</f>
        <v>0</v>
      </c>
      <c r="L27" s="57">
        <f>-assumptions!$B5</f>
        <v>0</v>
      </c>
      <c r="M27" s="29"/>
      <c r="N27" s="57">
        <f ca="1">(+O27*data!U26+data!V26*returns!P27+returns!Q27*data!W26+data!X26*returns!R27)/data!T26</f>
        <v>4.2413362160701176E-3</v>
      </c>
      <c r="O27" s="30">
        <v>0</v>
      </c>
      <c r="P27" s="30">
        <f ca="1">(PRICE(TODAY(),EDATE(TODAY(),60),AT26,AT27,100,2)-100)/150</f>
        <v>-1.2060896829366072E-2</v>
      </c>
      <c r="Q27" s="30">
        <v>0.05</v>
      </c>
      <c r="R27" s="30">
        <v>0</v>
      </c>
      <c r="S27" s="29"/>
      <c r="T27" s="57">
        <f ca="1">(+U27*data!U26+data!V26*returns!V27+returns!W27*data!W26+data!X26*returns!X27)/data!T26</f>
        <v>0</v>
      </c>
      <c r="U27" s="57">
        <v>0</v>
      </c>
      <c r="V27" s="57">
        <v>0</v>
      </c>
      <c r="W27" s="57">
        <v>0</v>
      </c>
      <c r="X27" s="57">
        <v>0</v>
      </c>
      <c r="Z27" s="57">
        <f ca="1">(+AA27*data!O26+returns!AB27*data!P26+data!Q26*returns!AC27+returns!AD27*data!R26+(assumptions!B5)*data!N26)/data!N26</f>
        <v>1.1603406209587162E-2</v>
      </c>
      <c r="AA27" s="57">
        <f t="shared" ref="AA27:AA39" si="6">+C27+I27</f>
        <v>0</v>
      </c>
      <c r="AB27" s="57">
        <f ca="1">(PRICE(TODAY(),EDATE(TODAY(),60),AH26,AH27,100,2)-100)/150</f>
        <v>-1.1647986620969657E-2</v>
      </c>
      <c r="AC27" s="57">
        <f t="shared" si="1"/>
        <v>0.05</v>
      </c>
      <c r="AD27" s="57">
        <f t="shared" si="2"/>
        <v>0</v>
      </c>
      <c r="AE27" s="57"/>
      <c r="AF27" s="57">
        <f ca="1">(AG27*AVERAGE(data!O26:O27)+AVERAGE(data!P26:P27)*returns!AH27+returns!AI27*AVERAGE(data!Q26:Q27)+AVERAGE(data!R26:R27)*returns!AJ27)/AVERAGE(data!N26:N27)</f>
        <v>5.605097019513567E-2</v>
      </c>
      <c r="AG27" s="57">
        <v>0.10615252946414148</v>
      </c>
      <c r="AH27" s="57">
        <v>5.0711818779943102E-2</v>
      </c>
      <c r="AI27" s="57">
        <v>2.5771048737546872E-2</v>
      </c>
      <c r="AJ27" s="57">
        <v>3.7544580028193372E-2</v>
      </c>
      <c r="AK27" s="57"/>
      <c r="AL27" s="57">
        <f ca="1">(+AM27*data!U26+data!V26*returns!AN27+returns!AO27*data!W26+data!X26*returns!AP27)/data!T26</f>
        <v>4.2413362160701176E-3</v>
      </c>
      <c r="AM27" s="57">
        <f t="shared" ref="AM27:AM39" si="7">+O27+U27</f>
        <v>0</v>
      </c>
      <c r="AN27" s="57">
        <f t="shared" ca="1" si="3"/>
        <v>-1.2060896829366072E-2</v>
      </c>
      <c r="AO27" s="57">
        <f t="shared" si="4"/>
        <v>0.05</v>
      </c>
      <c r="AP27" s="57">
        <f t="shared" si="5"/>
        <v>0</v>
      </c>
      <c r="AQ27" s="57"/>
      <c r="AR27" s="57">
        <f ca="1">(AS27*AVERAGE(data!U26:U27)+AVERAGE(data!V26:V27)*returns!AT27+returns!AU27*AVERAGE(data!W26:W27)+AVERAGE(data!X26:X27)*returns!AV27)/AVERAGE(data!T26:T27)</f>
        <v>3.5809922835065039E-2</v>
      </c>
      <c r="AS27" s="57">
        <v>5.609465099012647E-2</v>
      </c>
      <c r="AT27" s="57">
        <v>3.7329126105941732E-2</v>
      </c>
      <c r="AU27" s="57">
        <v>2.1247821953655911E-2</v>
      </c>
      <c r="AV27" s="57">
        <v>3.2783282686176946E-2</v>
      </c>
      <c r="AW27" s="30"/>
    </row>
    <row r="28" spans="1:49">
      <c r="A28" s="54">
        <v>2014</v>
      </c>
      <c r="B28" s="57">
        <f ca="1">(+C28*data!O27+returns!D28*data!P27+data!Q27*returns!E28+returns!F28*data!R27)/data!N27</f>
        <v>1.1282135528976958E-2</v>
      </c>
      <c r="C28" s="30">
        <v>0</v>
      </c>
      <c r="D28" s="30">
        <f t="shared" ref="D28:D39" ca="1" si="8">(PRICE(TODAY(),EDATE(TODAY(),60),AH27,AH28,100,2)-100)/150</f>
        <v>-1.7204447947669999E-2</v>
      </c>
      <c r="E28" s="30">
        <v>0.05</v>
      </c>
      <c r="F28" s="30">
        <v>0</v>
      </c>
      <c r="G28" s="29"/>
      <c r="H28" s="57">
        <f ca="1">(+I28*data!O27+returns!J28*data!P27+data!Q27*returns!K28+returns!L28*data!R27)/data!N27</f>
        <v>0</v>
      </c>
      <c r="I28" s="57">
        <f>-assumptions!$B6</f>
        <v>0</v>
      </c>
      <c r="J28" s="57">
        <f>-assumptions!$B6</f>
        <v>0</v>
      </c>
      <c r="K28" s="57">
        <f>-assumptions!$B6</f>
        <v>0</v>
      </c>
      <c r="L28" s="57">
        <f>-assumptions!$B6</f>
        <v>0</v>
      </c>
      <c r="M28" s="29"/>
      <c r="N28" s="57">
        <f ca="1">(+O28*data!U27+data!V27*returns!P28+returns!Q28*data!W27+data!X27*returns!R28)/data!T27</f>
        <v>2.2151775149999108E-3</v>
      </c>
      <c r="O28" s="30">
        <v>0</v>
      </c>
      <c r="P28" s="30">
        <f t="shared" ref="P28:P39" ca="1" si="9">(PRICE(TODAY(),EDATE(TODAY(),60),AT27,AT28,100,2)-100)/150</f>
        <v>-1.7809709334549097E-2</v>
      </c>
      <c r="Q28" s="30">
        <v>0.05</v>
      </c>
      <c r="R28" s="30">
        <v>0</v>
      </c>
      <c r="S28" s="29"/>
      <c r="T28" s="57">
        <f ca="1">(+U28*data!U27+data!V27*returns!V28+returns!W28*data!W27+data!X27*returns!X28)/data!T27</f>
        <v>0</v>
      </c>
      <c r="U28" s="57">
        <v>0</v>
      </c>
      <c r="V28" s="57">
        <v>0</v>
      </c>
      <c r="W28" s="57">
        <v>0</v>
      </c>
      <c r="X28" s="57">
        <v>0</v>
      </c>
      <c r="Z28" s="57">
        <f ca="1">(+AA28*data!O27+returns!AB28*data!P27+data!Q27*returns!AC28+returns!AD28*data!R27+(assumptions!B6)*data!N27)/data!N27</f>
        <v>1.1282135528976958E-2</v>
      </c>
      <c r="AA28" s="57">
        <f t="shared" si="6"/>
        <v>0</v>
      </c>
      <c r="AB28" s="57">
        <f t="shared" ca="1" si="0"/>
        <v>-1.7204447947669999E-2</v>
      </c>
      <c r="AC28" s="57">
        <f t="shared" si="1"/>
        <v>0.05</v>
      </c>
      <c r="AD28" s="57">
        <f t="shared" si="2"/>
        <v>0</v>
      </c>
      <c r="AE28" s="57"/>
      <c r="AF28" s="57">
        <f ca="1">(AG28*AVERAGE(data!O27:O28)+AVERAGE(data!P27:P28)*returns!AH28+returns!AI28*AVERAGE(data!Q27:Q28)+AVERAGE(data!R27:R28)*returns!AJ28)/AVERAGE(data!N27:N28)</f>
        <v>5.6913071941169097E-2</v>
      </c>
      <c r="AG28" s="57">
        <v>0.10615252946414148</v>
      </c>
      <c r="AH28" s="57">
        <v>5.67118187799431E-2</v>
      </c>
      <c r="AI28" s="57">
        <v>2.5771048737546872E-2</v>
      </c>
      <c r="AJ28" s="57">
        <v>3.7544580028193372E-2</v>
      </c>
      <c r="AK28" s="57"/>
      <c r="AL28" s="57">
        <f ca="1">(+AM28*data!U27+data!V27*returns!AN28+returns!AO28*data!W27+data!X27*returns!AP28)/data!T27</f>
        <v>2.2151775149999108E-3</v>
      </c>
      <c r="AM28" s="57">
        <f t="shared" si="7"/>
        <v>0</v>
      </c>
      <c r="AN28" s="57">
        <f t="shared" ca="1" si="3"/>
        <v>-1.7809709334549097E-2</v>
      </c>
      <c r="AO28" s="57">
        <f t="shared" si="4"/>
        <v>0.05</v>
      </c>
      <c r="AP28" s="57">
        <f t="shared" si="5"/>
        <v>0</v>
      </c>
      <c r="AQ28" s="57"/>
      <c r="AR28" s="57">
        <f ca="1">(AS28*AVERAGE(data!U27:U28)+AVERAGE(data!V27:V28)*returns!AT28+returns!AU28*AVERAGE(data!W27:W28)+AVERAGE(data!X27:X28)*returns!AV28)/AVERAGE(data!T27:T28)</f>
        <v>3.8237902172823295E-2</v>
      </c>
      <c r="AS28" s="57">
        <v>5.7094650990126471E-2</v>
      </c>
      <c r="AT28" s="57">
        <v>4.332912610594173E-2</v>
      </c>
      <c r="AU28" s="57">
        <v>2.1247821953655911E-2</v>
      </c>
      <c r="AV28" s="57">
        <v>3.2783282686176946E-2</v>
      </c>
      <c r="AW28" s="30"/>
    </row>
    <row r="29" spans="1:49">
      <c r="A29" s="54">
        <v>2015</v>
      </c>
      <c r="B29" s="57">
        <f ca="1">(+C29*data!O28+returns!D29*data!P28+data!Q28*returns!E29+returns!F29*data!R28)/data!N28</f>
        <v>1.0782417617468279E-2</v>
      </c>
      <c r="C29" s="30">
        <v>0</v>
      </c>
      <c r="D29" s="30">
        <f t="shared" ca="1" si="8"/>
        <v>-2.5221637044270721E-2</v>
      </c>
      <c r="E29" s="30">
        <v>0.05</v>
      </c>
      <c r="F29" s="30">
        <v>0</v>
      </c>
      <c r="G29" s="29"/>
      <c r="H29" s="57">
        <f ca="1">(+I29*data!O28+returns!J29*data!P28+data!Q28*returns!K29+returns!L29*data!R28)/data!N28</f>
        <v>0</v>
      </c>
      <c r="I29" s="57">
        <f>-assumptions!$B7</f>
        <v>0</v>
      </c>
      <c r="J29" s="57">
        <f>-assumptions!$B7</f>
        <v>0</v>
      </c>
      <c r="K29" s="57">
        <f>-assumptions!$B7</f>
        <v>0</v>
      </c>
      <c r="L29" s="57">
        <f>-assumptions!$B7</f>
        <v>0</v>
      </c>
      <c r="M29" s="29"/>
      <c r="N29" s="57">
        <f ca="1">(+O29*data!U28+data!V28*returns!P29+returns!Q29*data!W28+data!X28*returns!R29)/data!T28</f>
        <v>-7.0150166551635317E-4</v>
      </c>
      <c r="O29" s="30">
        <v>0</v>
      </c>
      <c r="P29" s="30">
        <f t="shared" ca="1" si="9"/>
        <v>-2.6098892913286893E-2</v>
      </c>
      <c r="Q29" s="30">
        <v>0.05</v>
      </c>
      <c r="R29" s="30">
        <v>0</v>
      </c>
      <c r="S29" s="29"/>
      <c r="T29" s="57">
        <f ca="1">(+U29*data!U28+data!V28*returns!V29+returns!W29*data!W28+data!X28*returns!X29)/data!T28</f>
        <v>0</v>
      </c>
      <c r="U29" s="57">
        <v>0</v>
      </c>
      <c r="V29" s="57">
        <v>0</v>
      </c>
      <c r="W29" s="57">
        <v>0</v>
      </c>
      <c r="X29" s="57">
        <v>0</v>
      </c>
      <c r="Z29" s="57">
        <f ca="1">(+AA29*data!O28+returns!AB29*data!P28+data!Q28*returns!AC29+returns!AD29*data!R28+(assumptions!B7)*data!N28)/data!N28</f>
        <v>1.0782417617468279E-2</v>
      </c>
      <c r="AA29" s="57">
        <f t="shared" si="6"/>
        <v>0</v>
      </c>
      <c r="AB29" s="57">
        <f t="shared" ca="1" si="0"/>
        <v>-2.5221637044270721E-2</v>
      </c>
      <c r="AC29" s="57">
        <f t="shared" si="1"/>
        <v>0.05</v>
      </c>
      <c r="AD29" s="57">
        <f t="shared" si="2"/>
        <v>0</v>
      </c>
      <c r="AE29" s="57"/>
      <c r="AF29" s="57">
        <f ca="1">(AG29*AVERAGE(data!O28:O29)+AVERAGE(data!P28:P29)*returns!AH29+returns!AI29*AVERAGE(data!Q28:Q29)+AVERAGE(data!R28:R29)*returns!AJ29)/AVERAGE(data!N28:N29)</f>
        <v>5.7959344395173328E-2</v>
      </c>
      <c r="AG29" s="57">
        <v>0.10615252946414148</v>
      </c>
      <c r="AH29" s="57">
        <v>6.5711818779943101E-2</v>
      </c>
      <c r="AI29" s="57">
        <v>2.5771048737546872E-2</v>
      </c>
      <c r="AJ29" s="57">
        <v>3.7544580028193372E-2</v>
      </c>
      <c r="AK29" s="57"/>
      <c r="AL29" s="57">
        <f ca="1">(+AM29*data!U28+data!V28*returns!AN29+returns!AO29*data!W28+data!X28*returns!AP29)/data!T28</f>
        <v>-7.0150166551635317E-4</v>
      </c>
      <c r="AM29" s="57">
        <f t="shared" si="7"/>
        <v>0</v>
      </c>
      <c r="AN29" s="57">
        <f t="shared" ca="1" si="3"/>
        <v>-2.6098892913286893E-2</v>
      </c>
      <c r="AO29" s="57">
        <f t="shared" si="4"/>
        <v>0.05</v>
      </c>
      <c r="AP29" s="57">
        <f t="shared" si="5"/>
        <v>0</v>
      </c>
      <c r="AQ29" s="57"/>
      <c r="AR29" s="57">
        <f ca="1">(AS29*AVERAGE(data!U28:U29)+AVERAGE(data!V28:V29)*returns!AT29+returns!AU29*AVERAGE(data!W28:W29)+AVERAGE(data!X28:X29)*returns!AV29)/AVERAGE(data!T28:T29)</f>
        <v>4.1746871902119932E-2</v>
      </c>
      <c r="AS29" s="57">
        <v>5.8094650990126472E-2</v>
      </c>
      <c r="AT29" s="57">
        <v>5.2329126105941731E-2</v>
      </c>
      <c r="AU29" s="57">
        <v>2.1247821953655911E-2</v>
      </c>
      <c r="AV29" s="57">
        <v>3.2783282686176946E-2</v>
      </c>
      <c r="AW29" s="30"/>
    </row>
    <row r="30" spans="1:49">
      <c r="A30" s="54">
        <v>2016</v>
      </c>
      <c r="B30" s="57">
        <f ca="1">(+C30*data!O29+returns!D30*data!P29+data!Q29*returns!E30+returns!F30*data!R29)/data!N29</f>
        <v>1.0690161668593155E-2</v>
      </c>
      <c r="C30" s="30">
        <v>0</v>
      </c>
      <c r="D30" s="30">
        <f t="shared" ca="1" si="8"/>
        <v>-2.9984858393385896E-2</v>
      </c>
      <c r="E30" s="30">
        <v>0.05</v>
      </c>
      <c r="F30" s="30">
        <v>0</v>
      </c>
      <c r="G30" s="29"/>
      <c r="H30" s="57">
        <f ca="1">(+I30*data!O29+returns!J30*data!P29+data!Q29*returns!K30+returns!L30*data!R29)/data!N29</f>
        <v>0</v>
      </c>
      <c r="I30" s="57">
        <f>-assumptions!$B8</f>
        <v>0</v>
      </c>
      <c r="J30" s="57">
        <f>-assumptions!$B8</f>
        <v>0</v>
      </c>
      <c r="K30" s="57">
        <f>-assumptions!$B8</f>
        <v>0</v>
      </c>
      <c r="L30" s="57">
        <f>-assumptions!$B8</f>
        <v>0</v>
      </c>
      <c r="M30" s="29"/>
      <c r="N30" s="57">
        <f ca="1">(+O30*data!U29+data!V29*returns!P30+returns!Q30*data!W29+data!X29*returns!R30)/data!T29</f>
        <v>-2.2137389851584338E-3</v>
      </c>
      <c r="O30" s="30">
        <v>0</v>
      </c>
      <c r="P30" s="30">
        <f t="shared" ca="1" si="9"/>
        <v>-3.1013381233621545E-2</v>
      </c>
      <c r="Q30" s="30">
        <v>0.05</v>
      </c>
      <c r="R30" s="30">
        <v>0</v>
      </c>
      <c r="S30" s="29"/>
      <c r="T30" s="57">
        <f ca="1">(+U30*data!U29+data!V29*returns!V30+returns!W30*data!W29+data!X29*returns!X30)/data!T29</f>
        <v>0</v>
      </c>
      <c r="U30" s="57">
        <v>0</v>
      </c>
      <c r="V30" s="57">
        <v>0</v>
      </c>
      <c r="W30" s="57">
        <v>0</v>
      </c>
      <c r="X30" s="57">
        <v>0</v>
      </c>
      <c r="Z30" s="57">
        <f ca="1">(+AA30*data!O29+returns!AB30*data!P29+data!Q29*returns!AC30+returns!AD30*data!R29+(assumptions!B8)*data!N29)/data!N29</f>
        <v>1.0690161668593155E-2</v>
      </c>
      <c r="AA30" s="57">
        <f t="shared" si="6"/>
        <v>0</v>
      </c>
      <c r="AB30" s="57">
        <f t="shared" ca="1" si="0"/>
        <v>-2.9984858393385896E-2</v>
      </c>
      <c r="AC30" s="57">
        <f t="shared" si="1"/>
        <v>0.05</v>
      </c>
      <c r="AD30" s="57">
        <f t="shared" si="2"/>
        <v>0</v>
      </c>
      <c r="AE30" s="57"/>
      <c r="AF30" s="57">
        <f ca="1">(AG30*AVERAGE(data!O29:O30)+AVERAGE(data!P29:P30)*returns!AH30+returns!AI30*AVERAGE(data!Q29:Q30)+AVERAGE(data!R29:R30)*returns!AJ30)/AVERAGE(data!N29:N30)</f>
        <v>5.9052921946728065E-2</v>
      </c>
      <c r="AG30" s="57">
        <v>0.10615252946414148</v>
      </c>
      <c r="AH30" s="57">
        <v>7.6711818779943097E-2</v>
      </c>
      <c r="AI30" s="57">
        <v>2.5771048737546872E-2</v>
      </c>
      <c r="AJ30" s="57">
        <v>3.7544580028193372E-2</v>
      </c>
      <c r="AK30" s="57"/>
      <c r="AL30" s="57">
        <f ca="1">(+AM30*data!U29+data!V29*returns!AN30+returns!AO30*data!W29+data!X29*returns!AP30)/data!T29</f>
        <v>-2.2137389851584338E-3</v>
      </c>
      <c r="AM30" s="57">
        <f t="shared" si="7"/>
        <v>0</v>
      </c>
      <c r="AN30" s="57">
        <f t="shared" ca="1" si="3"/>
        <v>-3.1013381233621545E-2</v>
      </c>
      <c r="AO30" s="57">
        <f t="shared" si="4"/>
        <v>0.05</v>
      </c>
      <c r="AP30" s="57">
        <f t="shared" si="5"/>
        <v>0</v>
      </c>
      <c r="AQ30" s="57"/>
      <c r="AR30" s="57">
        <f ca="1">(AS30*AVERAGE(data!U29:U30)+AVERAGE(data!V29:V30)*returns!AT30+returns!AU30*AVERAGE(data!W29:W30)+AVERAGE(data!X29:X30)*returns!AV30)/AVERAGE(data!T29:T30)</f>
        <v>4.5896760067350939E-2</v>
      </c>
      <c r="AS30" s="57">
        <v>5.9094650990126472E-2</v>
      </c>
      <c r="AT30" s="57">
        <v>6.3329126105941727E-2</v>
      </c>
      <c r="AU30" s="57">
        <v>2.1247821953655911E-2</v>
      </c>
      <c r="AV30" s="57">
        <v>3.2783282686176946E-2</v>
      </c>
      <c r="AW30" s="30"/>
    </row>
    <row r="31" spans="1:49">
      <c r="A31" s="54">
        <v>2017</v>
      </c>
      <c r="B31" s="57">
        <f ca="1">(+C31*data!O30+returns!D31*data!P30+data!Q30*returns!E31+returns!F31*data!R30)/data!N30</f>
        <v>1.2354490059225088E-2</v>
      </c>
      <c r="C31" s="30">
        <v>0</v>
      </c>
      <c r="D31" s="30">
        <f t="shared" ca="1" si="8"/>
        <v>-1.6112847501347383E-2</v>
      </c>
      <c r="E31" s="30">
        <v>0.05</v>
      </c>
      <c r="F31" s="30">
        <v>0</v>
      </c>
      <c r="G31" s="29"/>
      <c r="H31" s="57">
        <f ca="1">(+I31*data!O30+returns!J31*data!P30+data!Q30*returns!K31+returns!L31*data!R30)/data!N30</f>
        <v>0</v>
      </c>
      <c r="I31" s="57">
        <f>-assumptions!$B9</f>
        <v>0</v>
      </c>
      <c r="J31" s="57">
        <f>-assumptions!$B9</f>
        <v>0</v>
      </c>
      <c r="K31" s="57">
        <f>-assumptions!$B9</f>
        <v>0</v>
      </c>
      <c r="L31" s="57">
        <f>-assumptions!$B9</f>
        <v>0</v>
      </c>
      <c r="M31" s="29"/>
      <c r="N31" s="57">
        <f ca="1">(+O31*data!U30+data!V30*returns!P31+returns!Q31*data!W30+data!X30*returns!R31)/data!T30</f>
        <v>3.4810211103691608E-3</v>
      </c>
      <c r="O31" s="30">
        <v>0</v>
      </c>
      <c r="P31" s="30">
        <f t="shared" ca="1" si="9"/>
        <v>-1.6661368216634383E-2</v>
      </c>
      <c r="Q31" s="30">
        <v>0.05</v>
      </c>
      <c r="R31" s="30">
        <v>0</v>
      </c>
      <c r="S31" s="29"/>
      <c r="T31" s="57">
        <f ca="1">(+U31*data!U30+data!V30*returns!V31+returns!W31*data!W30+data!X30*returns!X31)/data!T30</f>
        <v>0</v>
      </c>
      <c r="U31" s="57">
        <v>0</v>
      </c>
      <c r="V31" s="57">
        <v>0</v>
      </c>
      <c r="W31" s="57">
        <v>0</v>
      </c>
      <c r="X31" s="57">
        <v>0</v>
      </c>
      <c r="Z31" s="57">
        <f ca="1">(+AA31*data!O30+returns!AB31*data!P30+data!Q30*returns!AC31+returns!AD31*data!R30+(assumptions!B9)*data!N30)/data!N30</f>
        <v>1.2354490059225088E-2</v>
      </c>
      <c r="AA31" s="57">
        <f t="shared" si="6"/>
        <v>0</v>
      </c>
      <c r="AB31" s="57">
        <f t="shared" ca="1" si="0"/>
        <v>-1.6112847501347383E-2</v>
      </c>
      <c r="AC31" s="57">
        <f t="shared" si="1"/>
        <v>0.05</v>
      </c>
      <c r="AD31" s="57">
        <f t="shared" si="2"/>
        <v>0</v>
      </c>
      <c r="AE31" s="57"/>
      <c r="AF31" s="57">
        <f ca="1">(AG31*AVERAGE(data!O30:O31)+AVERAGE(data!P30:P31)*returns!AH31+returns!AI31*AVERAGE(data!Q30:Q31)+AVERAGE(data!R30:R31)*returns!AJ31)/AVERAGE(data!N30:N31)</f>
        <v>5.9574534166586368E-2</v>
      </c>
      <c r="AG31" s="57">
        <v>0.10615252946414148</v>
      </c>
      <c r="AH31" s="57">
        <v>8.2711818779943103E-2</v>
      </c>
      <c r="AI31" s="57">
        <v>2.5771048737546872E-2</v>
      </c>
      <c r="AJ31" s="57">
        <v>3.7544580028193372E-2</v>
      </c>
      <c r="AK31" s="57"/>
      <c r="AL31" s="57">
        <f ca="1">(+AM31*data!U30+data!V30*returns!AN31+returns!AO31*data!W30+data!X30*returns!AP31)/data!T30</f>
        <v>3.4810211103691608E-3</v>
      </c>
      <c r="AM31" s="57">
        <f t="shared" si="7"/>
        <v>0</v>
      </c>
      <c r="AN31" s="57">
        <f t="shared" ca="1" si="3"/>
        <v>-1.6661368216634383E-2</v>
      </c>
      <c r="AO31" s="57">
        <f t="shared" si="4"/>
        <v>0.05</v>
      </c>
      <c r="AP31" s="57">
        <f t="shared" si="5"/>
        <v>0</v>
      </c>
      <c r="AQ31" s="57"/>
      <c r="AR31" s="57">
        <f ca="1">(AS31*AVERAGE(data!U30:U31)+AVERAGE(data!V30:V31)*returns!AT31+returns!AU31*AVERAGE(data!W30:W31)+AVERAGE(data!X30:X31)*returns!AV31)/AVERAGE(data!T30:T31)</f>
        <v>4.8143290851601087E-2</v>
      </c>
      <c r="AS31" s="57">
        <v>6.0094650990126473E-2</v>
      </c>
      <c r="AT31" s="57">
        <v>6.9329126105941732E-2</v>
      </c>
      <c r="AU31" s="57">
        <v>2.1247821953655911E-2</v>
      </c>
      <c r="AV31" s="57">
        <v>3.2783282686176946E-2</v>
      </c>
      <c r="AW31" s="30"/>
    </row>
    <row r="32" spans="1:49">
      <c r="A32" s="54">
        <v>2018</v>
      </c>
      <c r="B32" s="57">
        <f ca="1">(+C32*data!O31+returns!D32*data!P31+data!Q31*returns!E32+returns!F32*data!R31)/data!N31</f>
        <v>1.3629490543270516E-2</v>
      </c>
      <c r="C32" s="30">
        <v>0</v>
      </c>
      <c r="D32" s="30">
        <f t="shared" ca="1" si="8"/>
        <v>-5.3444005084199372E-3</v>
      </c>
      <c r="E32" s="30">
        <v>0.05</v>
      </c>
      <c r="F32" s="30">
        <v>0</v>
      </c>
      <c r="G32" s="29"/>
      <c r="H32" s="57">
        <f ca="1">(+I32*data!O31+returns!J32*data!P31+data!Q31*returns!K32+returns!L32*data!R31)/data!N31</f>
        <v>0</v>
      </c>
      <c r="I32" s="57">
        <f>-assumptions!$B10</f>
        <v>0</v>
      </c>
      <c r="J32" s="57">
        <f>-assumptions!$B10</f>
        <v>0</v>
      </c>
      <c r="K32" s="57">
        <f>-assumptions!$B10</f>
        <v>0</v>
      </c>
      <c r="L32" s="57">
        <f>-assumptions!$B10</f>
        <v>0</v>
      </c>
      <c r="M32" s="29"/>
      <c r="N32" s="57">
        <f ca="1">(+O32*data!U31+data!V31*returns!P32+returns!Q32*data!W31+data!X31*returns!R32)/data!T31</f>
        <v>7.7782520110071807E-3</v>
      </c>
      <c r="O32" s="30">
        <v>0</v>
      </c>
      <c r="P32" s="30">
        <f t="shared" ca="1" si="9"/>
        <v>-5.5258782263643983E-3</v>
      </c>
      <c r="Q32" s="30">
        <v>0.05</v>
      </c>
      <c r="R32" s="30">
        <v>0</v>
      </c>
      <c r="S32" s="29"/>
      <c r="T32" s="57">
        <f ca="1">(+U32*data!U31+data!V31*returns!V32+returns!W32*data!W31+data!X31*returns!X32)/data!T31</f>
        <v>0</v>
      </c>
      <c r="U32" s="57">
        <v>0</v>
      </c>
      <c r="V32" s="57">
        <v>0</v>
      </c>
      <c r="W32" s="57">
        <v>0</v>
      </c>
      <c r="X32" s="57">
        <v>0</v>
      </c>
      <c r="Z32" s="57">
        <f ca="1">(+AA32*data!O31+returns!AB32*data!P31+data!Q31*returns!AC32+returns!AD32*data!R31+(assumptions!B10)*data!N31)/data!N31</f>
        <v>1.3629490543270516E-2</v>
      </c>
      <c r="AA32" s="57">
        <f t="shared" si="6"/>
        <v>0</v>
      </c>
      <c r="AB32" s="57">
        <f t="shared" ca="1" si="0"/>
        <v>-5.3444005084199372E-3</v>
      </c>
      <c r="AC32" s="57">
        <f t="shared" si="1"/>
        <v>0.05</v>
      </c>
      <c r="AD32" s="57">
        <f t="shared" si="2"/>
        <v>0</v>
      </c>
      <c r="AE32" s="57"/>
      <c r="AF32" s="57">
        <f ca="1">(AG32*AVERAGE(data!O31:O32)+AVERAGE(data!P31:P32)*returns!AH32+returns!AI32*AVERAGE(data!Q31:Q32)+AVERAGE(data!R31:R32)*returns!AJ32)/AVERAGE(data!N31:N32)</f>
        <v>5.9701093301410671E-2</v>
      </c>
      <c r="AG32" s="57">
        <v>0.10615252946414148</v>
      </c>
      <c r="AH32" s="57">
        <v>8.4711818779943104E-2</v>
      </c>
      <c r="AI32" s="57">
        <v>2.5771048737546872E-2</v>
      </c>
      <c r="AJ32" s="57">
        <v>3.7544580028193372E-2</v>
      </c>
      <c r="AK32" s="57"/>
      <c r="AL32" s="57">
        <f ca="1">(+AM32*data!U31+data!V31*returns!AN32+returns!AO32*data!W31+data!X31*returns!AP32)/data!T31</f>
        <v>7.7782520110071807E-3</v>
      </c>
      <c r="AM32" s="57">
        <f t="shared" si="7"/>
        <v>0</v>
      </c>
      <c r="AN32" s="57">
        <f t="shared" ca="1" si="3"/>
        <v>-5.5258782263643983E-3</v>
      </c>
      <c r="AO32" s="57">
        <f t="shared" si="4"/>
        <v>0.05</v>
      </c>
      <c r="AP32" s="57">
        <f t="shared" si="5"/>
        <v>0</v>
      </c>
      <c r="AQ32" s="57"/>
      <c r="AR32" s="57">
        <f ca="1">(AS32*AVERAGE(data!U31:U32)+AVERAGE(data!V31:V32)*returns!AT32+returns!AU32*AVERAGE(data!W31:W32)+AVERAGE(data!X31:X32)*returns!AV32)/AVERAGE(data!T31:T32)</f>
        <v>4.8986966935178893E-2</v>
      </c>
      <c r="AS32" s="57">
        <v>6.1094650990126474E-2</v>
      </c>
      <c r="AT32" s="57">
        <v>7.1329126105941734E-2</v>
      </c>
      <c r="AU32" s="57">
        <v>2.1247821953655911E-2</v>
      </c>
      <c r="AV32" s="57">
        <v>3.2783282686176946E-2</v>
      </c>
      <c r="AW32" s="30"/>
    </row>
    <row r="33" spans="1:49">
      <c r="A33" s="54">
        <v>2019</v>
      </c>
      <c r="B33" s="57">
        <f ca="1">(+C33*data!O32+returns!D33*data!P32+data!Q32*returns!E33+returns!F33*data!R32)/data!N32</f>
        <v>1.4154797959881935E-2</v>
      </c>
      <c r="C33" s="30">
        <v>0</v>
      </c>
      <c r="D33" s="30">
        <f t="shared" ca="1" si="8"/>
        <v>-2.6655999918464581E-3</v>
      </c>
      <c r="E33" s="30">
        <v>0.05</v>
      </c>
      <c r="F33" s="30">
        <v>0</v>
      </c>
      <c r="G33" s="29"/>
      <c r="H33" s="57">
        <f ca="1">(+I33*data!O32+returns!J33*data!P32+data!Q32*returns!K33+returns!L33*data!R32)/data!N32</f>
        <v>0</v>
      </c>
      <c r="I33" s="57">
        <f>-assumptions!$B11</f>
        <v>0</v>
      </c>
      <c r="J33" s="57">
        <f>-assumptions!$B11</f>
        <v>0</v>
      </c>
      <c r="K33" s="57">
        <f>-assumptions!$B11</f>
        <v>0</v>
      </c>
      <c r="L33" s="57">
        <f>-assumptions!$B11</f>
        <v>0</v>
      </c>
      <c r="M33" s="29"/>
      <c r="N33" s="57">
        <f ca="1">(+O33*data!U32+data!V32*returns!P33+returns!Q33*data!W32+data!X32*returns!R33)/data!T32</f>
        <v>8.9343692040820405E-3</v>
      </c>
      <c r="O33" s="30">
        <v>0</v>
      </c>
      <c r="P33" s="30">
        <f t="shared" ca="1" si="9"/>
        <v>-2.7560005687666945E-3</v>
      </c>
      <c r="Q33" s="30">
        <v>0.05</v>
      </c>
      <c r="R33" s="30">
        <v>0</v>
      </c>
      <c r="S33" s="29"/>
      <c r="T33" s="57">
        <f ca="1">(+U33*data!U32+data!V32*returns!V33+returns!W33*data!W32+data!X32*returns!X33)/data!T32</f>
        <v>0</v>
      </c>
      <c r="U33" s="57">
        <v>0</v>
      </c>
      <c r="V33" s="57">
        <v>0</v>
      </c>
      <c r="W33" s="57">
        <v>0</v>
      </c>
      <c r="X33" s="57">
        <v>0</v>
      </c>
      <c r="Z33" s="57">
        <f ca="1">(+AA33*data!O32+returns!AB33*data!P32+data!Q32*returns!AC33+returns!AD33*data!R32+(assumptions!B11)*data!N32)/data!N32</f>
        <v>1.4154797959881935E-2</v>
      </c>
      <c r="AA33" s="57">
        <f t="shared" si="6"/>
        <v>0</v>
      </c>
      <c r="AB33" s="57">
        <f t="shared" ca="1" si="0"/>
        <v>-2.6655999918464581E-3</v>
      </c>
      <c r="AC33" s="57">
        <f t="shared" si="1"/>
        <v>0.05</v>
      </c>
      <c r="AD33" s="57">
        <f t="shared" si="2"/>
        <v>0</v>
      </c>
      <c r="AE33" s="57"/>
      <c r="AF33" s="57">
        <f ca="1">(AG33*AVERAGE(data!O32:O33)+AVERAGE(data!P32:P33)*returns!AH33+returns!AI33*AVERAGE(data!Q32:Q33)+AVERAGE(data!R32:R33)*returns!AJ33)/AVERAGE(data!N32:N33)</f>
        <v>5.9714579099170544E-2</v>
      </c>
      <c r="AG33" s="57">
        <v>0.10615252946414148</v>
      </c>
      <c r="AH33" s="57">
        <v>8.5711818779943105E-2</v>
      </c>
      <c r="AI33" s="57">
        <v>2.5771048737546872E-2</v>
      </c>
      <c r="AJ33" s="57">
        <v>3.7544580028193372E-2</v>
      </c>
      <c r="AK33" s="57"/>
      <c r="AL33" s="57">
        <f ca="1">(+AM33*data!U32+data!V32*returns!AN33+returns!AO33*data!W32+data!X32*returns!AP33)/data!T32</f>
        <v>8.9343692040820405E-3</v>
      </c>
      <c r="AM33" s="57">
        <f t="shared" si="7"/>
        <v>0</v>
      </c>
      <c r="AN33" s="57">
        <f t="shared" ca="1" si="3"/>
        <v>-2.7560005687666945E-3</v>
      </c>
      <c r="AO33" s="57">
        <f t="shared" si="4"/>
        <v>0.05</v>
      </c>
      <c r="AP33" s="57">
        <f t="shared" si="5"/>
        <v>0</v>
      </c>
      <c r="AQ33" s="57"/>
      <c r="AR33" s="57">
        <f ca="1">(AS33*AVERAGE(data!U32:U33)+AVERAGE(data!V32:V33)*returns!AT33+returns!AU33*AVERAGE(data!W32:W33)+AVERAGE(data!X32:X33)*returns!AV33)/AVERAGE(data!T32:T33)</f>
        <v>4.9506537062194982E-2</v>
      </c>
      <c r="AS33" s="57">
        <v>6.2094650990126475E-2</v>
      </c>
      <c r="AT33" s="57">
        <v>7.2329126105941735E-2</v>
      </c>
      <c r="AU33" s="57">
        <v>2.1247821953655911E-2</v>
      </c>
      <c r="AV33" s="57">
        <v>3.2783282686176946E-2</v>
      </c>
      <c r="AW33" s="30"/>
    </row>
    <row r="34" spans="1:49">
      <c r="A34" s="54">
        <v>2020</v>
      </c>
      <c r="B34" s="57">
        <f ca="1">(+C34*data!O33+returns!D34*data!P33+data!Q33*returns!E34+returns!F34*data!R33)/data!N33</f>
        <v>1.4679459551045203E-2</v>
      </c>
      <c r="C34" s="30">
        <v>0</v>
      </c>
      <c r="D34" s="30">
        <f t="shared" ca="1" si="8"/>
        <v>-3.7895612573872012E-16</v>
      </c>
      <c r="E34" s="30">
        <v>0.05</v>
      </c>
      <c r="F34" s="30">
        <v>0</v>
      </c>
      <c r="G34" s="29"/>
      <c r="H34" s="57">
        <f ca="1">(+I34*data!O33+returns!J34*data!P33+data!Q33*returns!K34+returns!L34*data!R33)/data!N33</f>
        <v>0</v>
      </c>
      <c r="I34" s="57">
        <f>-assumptions!$B12</f>
        <v>0</v>
      </c>
      <c r="J34" s="57">
        <f>-assumptions!$B12</f>
        <v>0</v>
      </c>
      <c r="K34" s="57">
        <f>-assumptions!$B12</f>
        <v>0</v>
      </c>
      <c r="L34" s="57">
        <f>-assumptions!$B12</f>
        <v>0</v>
      </c>
      <c r="M34" s="29"/>
      <c r="N34" s="57">
        <f ca="1">(+O34*data!U33+data!V33*returns!P34+returns!Q34*data!W33+data!X33*returns!R34)/data!T33</f>
        <v>1.0082571291227504E-2</v>
      </c>
      <c r="O34" s="30">
        <v>0</v>
      </c>
      <c r="P34" s="30">
        <f t="shared" ca="1" si="9"/>
        <v>6.631732200427602E-16</v>
      </c>
      <c r="Q34" s="30">
        <v>0.05</v>
      </c>
      <c r="R34" s="30">
        <v>0</v>
      </c>
      <c r="S34" s="29"/>
      <c r="T34" s="57">
        <f ca="1">(+U34*data!U33+data!V33*returns!V34+returns!W34*data!W33+data!X33*returns!X34)/data!T33</f>
        <v>0</v>
      </c>
      <c r="U34" s="57">
        <v>0</v>
      </c>
      <c r="V34" s="57">
        <v>0</v>
      </c>
      <c r="W34" s="57">
        <v>0</v>
      </c>
      <c r="X34" s="57">
        <v>0</v>
      </c>
      <c r="Z34" s="57">
        <f ca="1">(+AA34*data!O33+returns!AB34*data!P33+data!Q33*returns!AC34+returns!AD34*data!R33+(assumptions!B12)*data!N33)/data!N33</f>
        <v>1.4679459551045203E-2</v>
      </c>
      <c r="AA34" s="57">
        <f t="shared" si="6"/>
        <v>0</v>
      </c>
      <c r="AB34" s="57">
        <f t="shared" ca="1" si="0"/>
        <v>-3.7895612573872012E-16</v>
      </c>
      <c r="AC34" s="57">
        <f t="shared" si="1"/>
        <v>0.05</v>
      </c>
      <c r="AD34" s="57">
        <f t="shared" si="2"/>
        <v>0</v>
      </c>
      <c r="AE34" s="57"/>
      <c r="AF34" s="57">
        <f ca="1">(AG34*AVERAGE(data!O33:O34)+AVERAGE(data!P33:P34)*returns!AH34+returns!AI34*AVERAGE(data!Q33:Q34)+AVERAGE(data!R33:R34)*returns!AJ34)/AVERAGE(data!N33:N34)</f>
        <v>5.9614718889567667E-2</v>
      </c>
      <c r="AG34" s="57">
        <v>0.10615252946414148</v>
      </c>
      <c r="AH34" s="57">
        <v>8.5711818779943105E-2</v>
      </c>
      <c r="AI34" s="57">
        <v>2.5771048737546872E-2</v>
      </c>
      <c r="AJ34" s="57">
        <v>3.7544580028193372E-2</v>
      </c>
      <c r="AK34" s="57"/>
      <c r="AL34" s="57">
        <f ca="1">(+AM34*data!U33+data!V33*returns!AN34+returns!AO34*data!W33+data!X33*returns!AP34)/data!T33</f>
        <v>1.0082571291227504E-2</v>
      </c>
      <c r="AM34" s="57">
        <f t="shared" si="7"/>
        <v>0</v>
      </c>
      <c r="AN34" s="57">
        <f t="shared" ca="1" si="3"/>
        <v>6.631732200427602E-16</v>
      </c>
      <c r="AO34" s="57">
        <f t="shared" si="4"/>
        <v>0.05</v>
      </c>
      <c r="AP34" s="57">
        <f t="shared" si="5"/>
        <v>0</v>
      </c>
      <c r="AQ34" s="57"/>
      <c r="AR34" s="57">
        <f ca="1">(AS34*AVERAGE(data!U33:U34)+AVERAGE(data!V33:V34)*returns!AT34+returns!AU34*AVERAGE(data!W33:W34)+AVERAGE(data!X33:X34)*returns!AV34)/AVERAGE(data!T33:T34)</f>
        <v>4.966879163285607E-2</v>
      </c>
      <c r="AS34" s="57">
        <v>6.3094650990126469E-2</v>
      </c>
      <c r="AT34" s="57">
        <v>7.2329126105941735E-2</v>
      </c>
      <c r="AU34" s="57">
        <v>2.1247821953655911E-2</v>
      </c>
      <c r="AV34" s="57">
        <v>3.2783282686176946E-2</v>
      </c>
      <c r="AW34" s="30"/>
    </row>
    <row r="35" spans="1:49">
      <c r="A35" s="54">
        <v>2021</v>
      </c>
      <c r="B35" s="57">
        <f ca="1">(+C35*data!O34+returns!D35*data!P34+data!Q34*returns!E35+returns!F35*data!R34)/data!N34</f>
        <v>1.4983519615302823E-2</v>
      </c>
      <c r="C35" s="30">
        <v>0</v>
      </c>
      <c r="D35" s="30">
        <f t="shared" ca="1" si="8"/>
        <v>-3.7895612573872012E-16</v>
      </c>
      <c r="E35" s="30">
        <v>0.05</v>
      </c>
      <c r="F35" s="30">
        <v>0</v>
      </c>
      <c r="G35" s="29"/>
      <c r="H35" s="57">
        <f ca="1">(+I35*data!O34+returns!J35*data!P34+data!Q34*returns!K35+returns!L35*data!R34)/data!N34</f>
        <v>0</v>
      </c>
      <c r="I35" s="57">
        <f>-assumptions!$B13</f>
        <v>0</v>
      </c>
      <c r="J35" s="57">
        <f>-assumptions!$B13</f>
        <v>0</v>
      </c>
      <c r="K35" s="57">
        <f>-assumptions!$B13</f>
        <v>0</v>
      </c>
      <c r="L35" s="57">
        <f>-assumptions!$B13</f>
        <v>0</v>
      </c>
      <c r="M35" s="29"/>
      <c r="N35" s="57">
        <f ca="1">(+O35*data!U34+data!V34*returns!P35+returns!Q35*data!W34+data!X34*returns!R35)/data!T34</f>
        <v>1.0215035774628924E-2</v>
      </c>
      <c r="O35" s="30">
        <v>0</v>
      </c>
      <c r="P35" s="30">
        <f t="shared" ca="1" si="9"/>
        <v>6.631732200427602E-16</v>
      </c>
      <c r="Q35" s="30">
        <v>0.05</v>
      </c>
      <c r="R35" s="30">
        <v>0</v>
      </c>
      <c r="S35" s="29"/>
      <c r="T35" s="57">
        <f ca="1">(+U35*data!U34+data!V34*returns!V35+returns!W35*data!W34+data!X34*returns!X35)/data!T34</f>
        <v>0</v>
      </c>
      <c r="U35" s="57">
        <v>0</v>
      </c>
      <c r="V35" s="57">
        <v>0</v>
      </c>
      <c r="W35" s="57">
        <v>0</v>
      </c>
      <c r="X35" s="57">
        <v>0</v>
      </c>
      <c r="Z35" s="57">
        <f ca="1">(+AA35*data!O34+returns!AB35*data!P34+data!Q34*returns!AC35+returns!AD35*data!R34+(assumptions!B13)*data!N34)/data!N34</f>
        <v>1.4983519615302823E-2</v>
      </c>
      <c r="AA35" s="57">
        <f t="shared" si="6"/>
        <v>0</v>
      </c>
      <c r="AB35" s="57">
        <f t="shared" ca="1" si="0"/>
        <v>-3.7895612573872012E-16</v>
      </c>
      <c r="AC35" s="57">
        <f t="shared" si="1"/>
        <v>0.05</v>
      </c>
      <c r="AD35" s="57">
        <f t="shared" si="2"/>
        <v>0</v>
      </c>
      <c r="AE35" s="57"/>
      <c r="AF35" s="57">
        <f ca="1">(AG35*AVERAGE(data!O34:O35)+AVERAGE(data!P34:P35)*returns!AH35+returns!AI35*AVERAGE(data!Q34:Q35)+AVERAGE(data!R34:R35)*returns!AJ35)/AVERAGE(data!N34:N35)</f>
        <v>5.9487272263903816E-2</v>
      </c>
      <c r="AG35" s="57">
        <v>0.10615252946414148</v>
      </c>
      <c r="AH35" s="57">
        <v>8.5711818779943105E-2</v>
      </c>
      <c r="AI35" s="57">
        <v>2.5771048737546872E-2</v>
      </c>
      <c r="AJ35" s="57">
        <v>3.7544580028193372E-2</v>
      </c>
      <c r="AK35" s="57"/>
      <c r="AL35" s="57">
        <f ca="1">(+AM35*data!U34+data!V34*returns!AN35+returns!AO35*data!W34+data!X34*returns!AP35)/data!T34</f>
        <v>1.0215035774628924E-2</v>
      </c>
      <c r="AM35" s="57">
        <f t="shared" si="7"/>
        <v>0</v>
      </c>
      <c r="AN35" s="57">
        <f t="shared" ca="1" si="3"/>
        <v>6.631732200427602E-16</v>
      </c>
      <c r="AO35" s="57">
        <f t="shared" si="4"/>
        <v>0.05</v>
      </c>
      <c r="AP35" s="57">
        <f t="shared" si="5"/>
        <v>0</v>
      </c>
      <c r="AQ35" s="57"/>
      <c r="AR35" s="57">
        <f ca="1">(AS35*AVERAGE(data!U34:U35)+AVERAGE(data!V34:V35)*returns!AT35+returns!AU35*AVERAGE(data!W34:W35)+AVERAGE(data!X34:X35)*returns!AV35)/AVERAGE(data!T34:T35)</f>
        <v>4.9828992327502049E-2</v>
      </c>
      <c r="AS35" s="57">
        <v>6.409465099012647E-2</v>
      </c>
      <c r="AT35" s="57">
        <v>7.2329126105941735E-2</v>
      </c>
      <c r="AU35" s="57">
        <v>2.1247821953655911E-2</v>
      </c>
      <c r="AV35" s="57">
        <v>3.2783282686176946E-2</v>
      </c>
      <c r="AW35" s="30"/>
    </row>
    <row r="36" spans="1:49">
      <c r="A36" s="54">
        <v>2022</v>
      </c>
      <c r="B36" s="57">
        <f ca="1">(+C36*data!O35+returns!D36*data!P35+data!Q35*returns!E36+returns!F36*data!R35)/data!N35</f>
        <v>1.5300439933852864E-2</v>
      </c>
      <c r="C36" s="30">
        <v>0</v>
      </c>
      <c r="D36" s="30">
        <f t="shared" ca="1" si="8"/>
        <v>-3.7895612573872012E-16</v>
      </c>
      <c r="E36" s="30">
        <v>0.05</v>
      </c>
      <c r="F36" s="30">
        <v>0</v>
      </c>
      <c r="G36" s="29"/>
      <c r="H36" s="57">
        <f ca="1">(+I36*data!O35+returns!J36*data!P35+data!Q35*returns!K36+returns!L36*data!R35)/data!N35</f>
        <v>0</v>
      </c>
      <c r="I36" s="57">
        <f>-assumptions!$B14</f>
        <v>0</v>
      </c>
      <c r="J36" s="57">
        <f>-assumptions!$B14</f>
        <v>0</v>
      </c>
      <c r="K36" s="57">
        <f>-assumptions!$B14</f>
        <v>0</v>
      </c>
      <c r="L36" s="57">
        <f>-assumptions!$B14</f>
        <v>0</v>
      </c>
      <c r="M36" s="29"/>
      <c r="N36" s="57">
        <f ca="1">(+O36*data!U35+data!V35*returns!P36+returns!Q36*data!W35+data!X35*returns!R36)/data!T35</f>
        <v>1.0353222591710641E-2</v>
      </c>
      <c r="O36" s="30">
        <v>0</v>
      </c>
      <c r="P36" s="30">
        <f t="shared" ca="1" si="9"/>
        <v>6.631732200427602E-16</v>
      </c>
      <c r="Q36" s="30">
        <v>0.05</v>
      </c>
      <c r="R36" s="30">
        <v>0</v>
      </c>
      <c r="S36" s="29"/>
      <c r="T36" s="57">
        <f ca="1">(+U36*data!U35+data!V35*returns!V36+returns!W36*data!W35+data!X35*returns!X36)/data!T35</f>
        <v>0</v>
      </c>
      <c r="U36" s="57">
        <v>0</v>
      </c>
      <c r="V36" s="57">
        <v>0</v>
      </c>
      <c r="W36" s="57">
        <v>0</v>
      </c>
      <c r="X36" s="57">
        <v>0</v>
      </c>
      <c r="Z36" s="57">
        <f ca="1">(+AA36*data!O35+returns!AB36*data!P35+data!Q35*returns!AC36+returns!AD36*data!R35+(assumptions!B14)*data!N35)/data!N35</f>
        <v>1.5300439933852864E-2</v>
      </c>
      <c r="AA36" s="57">
        <f t="shared" si="6"/>
        <v>0</v>
      </c>
      <c r="AB36" s="57">
        <f t="shared" ca="1" si="0"/>
        <v>-3.7895612573872012E-16</v>
      </c>
      <c r="AC36" s="57">
        <f t="shared" si="1"/>
        <v>0.05</v>
      </c>
      <c r="AD36" s="57">
        <f t="shared" si="2"/>
        <v>0</v>
      </c>
      <c r="AE36" s="57"/>
      <c r="AF36" s="57">
        <f ca="1">(AG36*AVERAGE(data!O35:O36)+AVERAGE(data!P35:P36)*returns!AH36+returns!AI36*AVERAGE(data!Q35:Q36)+AVERAGE(data!R35:R36)*returns!AJ36)/AVERAGE(data!N35:N36)</f>
        <v>5.9329907369596369E-2</v>
      </c>
      <c r="AG36" s="57">
        <v>0.10615252946414148</v>
      </c>
      <c r="AH36" s="57">
        <v>8.5711818779943105E-2</v>
      </c>
      <c r="AI36" s="57">
        <v>2.5771048737546872E-2</v>
      </c>
      <c r="AJ36" s="57">
        <v>3.7544580028193372E-2</v>
      </c>
      <c r="AK36" s="57"/>
      <c r="AL36" s="57">
        <f ca="1">(+AM36*data!U35+data!V35*returns!AN36+returns!AO36*data!W35+data!X35*returns!AP36)/data!T35</f>
        <v>1.0353222591710641E-2</v>
      </c>
      <c r="AM36" s="57">
        <f t="shared" si="7"/>
        <v>0</v>
      </c>
      <c r="AN36" s="57">
        <f t="shared" ca="1" si="3"/>
        <v>6.631732200427602E-16</v>
      </c>
      <c r="AO36" s="57">
        <f t="shared" si="4"/>
        <v>0.05</v>
      </c>
      <c r="AP36" s="57">
        <f t="shared" si="5"/>
        <v>0</v>
      </c>
      <c r="AQ36" s="57"/>
      <c r="AR36" s="57">
        <f ca="1">(AS36*AVERAGE(data!U35:U36)+AVERAGE(data!V35:V36)*returns!AT36+returns!AU36*AVERAGE(data!W35:W36)+AVERAGE(data!X35:X36)*returns!AV36)/AVERAGE(data!T35:T36)</f>
        <v>4.9977145067454369E-2</v>
      </c>
      <c r="AS36" s="57">
        <v>6.5094650990126471E-2</v>
      </c>
      <c r="AT36" s="57">
        <v>7.2329126105941735E-2</v>
      </c>
      <c r="AU36" s="57">
        <v>2.1247821953655911E-2</v>
      </c>
      <c r="AV36" s="57">
        <v>3.2783282686176946E-2</v>
      </c>
      <c r="AW36" s="30"/>
    </row>
    <row r="37" spans="1:49">
      <c r="A37" s="54">
        <v>2023</v>
      </c>
      <c r="B37" s="57">
        <f ca="1">(+C37*data!O36+returns!D37*data!P36+data!Q36*returns!E37+returns!F37*data!R36)/data!N36</f>
        <v>1.5630682912706903E-2</v>
      </c>
      <c r="C37" s="30">
        <v>0</v>
      </c>
      <c r="D37" s="30">
        <f t="shared" ca="1" si="8"/>
        <v>-3.7895612573872012E-16</v>
      </c>
      <c r="E37" s="30">
        <v>0.05</v>
      </c>
      <c r="F37" s="30">
        <v>0</v>
      </c>
      <c r="G37" s="29"/>
      <c r="H37" s="57">
        <f ca="1">(+I37*data!O36+returns!J37*data!P36+data!Q36*returns!K37+returns!L37*data!R36)/data!N36</f>
        <v>0</v>
      </c>
      <c r="I37" s="57">
        <f>-assumptions!$B15</f>
        <v>0</v>
      </c>
      <c r="J37" s="57">
        <f>-assumptions!$B15</f>
        <v>0</v>
      </c>
      <c r="K37" s="57">
        <f>-assumptions!$B15</f>
        <v>0</v>
      </c>
      <c r="L37" s="57">
        <f>-assumptions!$B15</f>
        <v>0</v>
      </c>
      <c r="M37" s="29"/>
      <c r="N37" s="57">
        <f ca="1">(+O37*data!U36+data!V36*returns!P37+returns!Q37*data!W36+data!X36*returns!R37)/data!T36</f>
        <v>1.0496649508583167E-2</v>
      </c>
      <c r="O37" s="30">
        <v>0</v>
      </c>
      <c r="P37" s="30">
        <f t="shared" ca="1" si="9"/>
        <v>6.631732200427602E-16</v>
      </c>
      <c r="Q37" s="30">
        <v>0.05</v>
      </c>
      <c r="R37" s="30">
        <v>0</v>
      </c>
      <c r="S37" s="29"/>
      <c r="T37" s="57">
        <f ca="1">(+U37*data!U36+data!V36*returns!V37+returns!W37*data!W36+data!X36*returns!X37)/data!T36</f>
        <v>0</v>
      </c>
      <c r="U37" s="57">
        <v>0</v>
      </c>
      <c r="V37" s="57">
        <v>0</v>
      </c>
      <c r="W37" s="57">
        <v>0</v>
      </c>
      <c r="X37" s="57">
        <v>0</v>
      </c>
      <c r="Z37" s="57">
        <f ca="1">(+AA37*data!O36+returns!AB37*data!P36+data!Q36*returns!AC37+returns!AD37*data!R36+(assumptions!B15)*data!N36)/data!N36</f>
        <v>1.5630682912706903E-2</v>
      </c>
      <c r="AA37" s="57">
        <f t="shared" si="6"/>
        <v>0</v>
      </c>
      <c r="AB37" s="57">
        <f t="shared" ca="1" si="0"/>
        <v>-3.7895612573872012E-16</v>
      </c>
      <c r="AC37" s="57">
        <f t="shared" si="1"/>
        <v>0.05</v>
      </c>
      <c r="AD37" s="57">
        <f t="shared" si="2"/>
        <v>0</v>
      </c>
      <c r="AE37" s="57"/>
      <c r="AF37" s="57">
        <f ca="1">(AG37*AVERAGE(data!O36:O37)+AVERAGE(data!P36:P37)*returns!AH37+returns!AI37*AVERAGE(data!Q36:Q37)+AVERAGE(data!R36:R37)*returns!AJ37)/AVERAGE(data!N36:N37)</f>
        <v>5.9143260255867525E-2</v>
      </c>
      <c r="AG37" s="57">
        <v>0.10615252946414148</v>
      </c>
      <c r="AH37" s="57">
        <v>8.5711818779943105E-2</v>
      </c>
      <c r="AI37" s="57">
        <v>2.5771048737546872E-2</v>
      </c>
      <c r="AJ37" s="57">
        <v>3.7544580028193372E-2</v>
      </c>
      <c r="AK37" s="57"/>
      <c r="AL37" s="57">
        <f ca="1">(+AM37*data!U36+data!V36*returns!AN37+returns!AO37*data!W36+data!X36*returns!AP37)/data!T36</f>
        <v>1.0496649508583167E-2</v>
      </c>
      <c r="AM37" s="57">
        <f t="shared" si="7"/>
        <v>0</v>
      </c>
      <c r="AN37" s="57">
        <f t="shared" ca="1" si="3"/>
        <v>6.631732200427602E-16</v>
      </c>
      <c r="AO37" s="57">
        <f t="shared" si="4"/>
        <v>0.05</v>
      </c>
      <c r="AP37" s="57">
        <f t="shared" si="5"/>
        <v>0</v>
      </c>
      <c r="AQ37" s="57"/>
      <c r="AR37" s="57">
        <f ca="1">(AS37*AVERAGE(data!U36:U37)+AVERAGE(data!V36:V37)*returns!AT37+returns!AU37*AVERAGE(data!W36:W37)+AVERAGE(data!X36:X37)*returns!AV37)/AVERAGE(data!T36:T37)</f>
        <v>5.0114254188309636E-2</v>
      </c>
      <c r="AS37" s="57">
        <v>6.6094650990126472E-2</v>
      </c>
      <c r="AT37" s="57">
        <v>7.2329126105941735E-2</v>
      </c>
      <c r="AU37" s="57">
        <v>2.1247821953655911E-2</v>
      </c>
      <c r="AV37" s="57">
        <v>3.2783282686176946E-2</v>
      </c>
      <c r="AW37" s="30"/>
    </row>
    <row r="38" spans="1:49">
      <c r="A38" s="54">
        <v>2024</v>
      </c>
      <c r="B38" s="57">
        <f ca="1">(+C38*data!O37+returns!D38*data!P37+data!Q37*returns!E38+returns!F38*data!R37)/data!N37</f>
        <v>1.5974782763564777E-2</v>
      </c>
      <c r="C38" s="30">
        <v>0</v>
      </c>
      <c r="D38" s="30">
        <f t="shared" ca="1" si="8"/>
        <v>-3.7895612573872012E-16</v>
      </c>
      <c r="E38" s="30">
        <v>0.05</v>
      </c>
      <c r="F38" s="30">
        <v>0</v>
      </c>
      <c r="G38" s="29"/>
      <c r="H38" s="57">
        <f ca="1">(+I38*data!O37+returns!J38*data!P37+data!Q37*returns!K38+returns!L38*data!R37)/data!N37</f>
        <v>0</v>
      </c>
      <c r="I38" s="57">
        <f>-assumptions!$B16</f>
        <v>0</v>
      </c>
      <c r="J38" s="57">
        <f>-assumptions!$B16</f>
        <v>0</v>
      </c>
      <c r="K38" s="57">
        <f>-assumptions!$B16</f>
        <v>0</v>
      </c>
      <c r="L38" s="57">
        <f>-assumptions!$B16</f>
        <v>0</v>
      </c>
      <c r="M38" s="29"/>
      <c r="N38" s="57">
        <f ca="1">(+O38*data!U37+data!V37*returns!P38+returns!Q38*data!W37+data!X37*returns!R38)/data!T37</f>
        <v>1.064488079710443E-2</v>
      </c>
      <c r="O38" s="30">
        <v>0</v>
      </c>
      <c r="P38" s="30">
        <f t="shared" ca="1" si="9"/>
        <v>6.631732200427602E-16</v>
      </c>
      <c r="Q38" s="30">
        <v>0.05</v>
      </c>
      <c r="R38" s="30">
        <v>0</v>
      </c>
      <c r="S38" s="29"/>
      <c r="T38" s="57">
        <f ca="1">(+U38*data!U37+data!V37*returns!V38+returns!W38*data!W37+data!X37*returns!X38)/data!T37</f>
        <v>0</v>
      </c>
      <c r="U38" s="57">
        <v>0</v>
      </c>
      <c r="V38" s="57">
        <v>0</v>
      </c>
      <c r="W38" s="57">
        <v>0</v>
      </c>
      <c r="X38" s="57">
        <v>0</v>
      </c>
      <c r="Z38" s="57">
        <f ca="1">(+AA38*data!O37+returns!AB38*data!P37+data!Q37*returns!AC38+returns!AD38*data!R37+(assumptions!B16)*data!N37)/data!N37</f>
        <v>1.5974782763564777E-2</v>
      </c>
      <c r="AA38" s="57">
        <f t="shared" si="6"/>
        <v>0</v>
      </c>
      <c r="AB38" s="57">
        <f t="shared" ca="1" si="0"/>
        <v>-3.7895612573872012E-16</v>
      </c>
      <c r="AC38" s="57">
        <f t="shared" si="1"/>
        <v>0.05</v>
      </c>
      <c r="AD38" s="57">
        <f t="shared" si="2"/>
        <v>0</v>
      </c>
      <c r="AE38" s="57"/>
      <c r="AF38" s="57">
        <f ca="1">(AG38*AVERAGE(data!O37:O38)+AVERAGE(data!P37:P38)*returns!AH38+returns!AI38*AVERAGE(data!Q37:Q38)+AVERAGE(data!R37:R38)*returns!AJ38)/AVERAGE(data!N37:N38)</f>
        <v>5.8927739672153173E-2</v>
      </c>
      <c r="AG38" s="57">
        <v>0.10615252946414148</v>
      </c>
      <c r="AH38" s="57">
        <v>8.5711818779943105E-2</v>
      </c>
      <c r="AI38" s="57">
        <v>2.5771048737546872E-2</v>
      </c>
      <c r="AJ38" s="57">
        <v>3.7544580028193372E-2</v>
      </c>
      <c r="AK38" s="57"/>
      <c r="AL38" s="57">
        <f ca="1">(+AM38*data!U37+data!V37*returns!AN38+returns!AO38*data!W37+data!X37*returns!AP38)/data!T37</f>
        <v>1.064488079710443E-2</v>
      </c>
      <c r="AM38" s="57">
        <f t="shared" si="7"/>
        <v>0</v>
      </c>
      <c r="AN38" s="57">
        <f t="shared" ca="1" si="3"/>
        <v>6.631732200427602E-16</v>
      </c>
      <c r="AO38" s="57">
        <f t="shared" si="4"/>
        <v>0.05</v>
      </c>
      <c r="AP38" s="57">
        <f t="shared" si="5"/>
        <v>0</v>
      </c>
      <c r="AQ38" s="57"/>
      <c r="AR38" s="57">
        <f ca="1">(AS38*AVERAGE(data!U37:U38)+AVERAGE(data!V37:V38)*returns!AT38+returns!AU38*AVERAGE(data!W37:W38)+AVERAGE(data!X37:X38)*returns!AV38)/AVERAGE(data!T37:T38)</f>
        <v>5.0241199293466453E-2</v>
      </c>
      <c r="AS38" s="57">
        <v>6.7094650990126473E-2</v>
      </c>
      <c r="AT38" s="57">
        <v>7.2329126105941735E-2</v>
      </c>
      <c r="AU38" s="57">
        <v>2.1247821953655911E-2</v>
      </c>
      <c r="AV38" s="57">
        <v>3.2783282686176946E-2</v>
      </c>
      <c r="AW38" s="30"/>
    </row>
    <row r="39" spans="1:49">
      <c r="A39" s="54">
        <v>2025</v>
      </c>
      <c r="B39" s="57">
        <f ca="1">(+C39*data!O38+returns!D39*data!P38+data!Q38*returns!E39+returns!F39*data!R38)/data!N38</f>
        <v>1.6333352764473903E-2</v>
      </c>
      <c r="C39" s="30">
        <v>0</v>
      </c>
      <c r="D39" s="30">
        <f t="shared" ca="1" si="8"/>
        <v>-3.7895612573872012E-16</v>
      </c>
      <c r="E39" s="30">
        <v>0.05</v>
      </c>
      <c r="F39" s="30">
        <v>0</v>
      </c>
      <c r="G39" s="29"/>
      <c r="H39" s="57">
        <f ca="1">(+I39*data!O38+returns!J39*data!P38+data!Q38*returns!K39+returns!L39*data!R38)/data!N38</f>
        <v>0</v>
      </c>
      <c r="I39" s="57">
        <f>-assumptions!$B17</f>
        <v>0</v>
      </c>
      <c r="J39" s="57">
        <f>-assumptions!$B17</f>
        <v>0</v>
      </c>
      <c r="K39" s="57">
        <f>-assumptions!$B17</f>
        <v>0</v>
      </c>
      <c r="L39" s="57">
        <f>-assumptions!$B17</f>
        <v>0</v>
      </c>
      <c r="M39" s="29"/>
      <c r="N39" s="57">
        <f ca="1">(+O39*data!U38+data!V38*returns!P39+returns!Q39*data!W38+data!X38*returns!R39)/data!T38</f>
        <v>1.0797516485211718E-2</v>
      </c>
      <c r="O39" s="30">
        <v>0</v>
      </c>
      <c r="P39" s="30">
        <f t="shared" ca="1" si="9"/>
        <v>6.631732200427602E-16</v>
      </c>
      <c r="Q39" s="30">
        <v>0.05</v>
      </c>
      <c r="R39" s="30">
        <v>0</v>
      </c>
      <c r="S39" s="29"/>
      <c r="T39" s="57">
        <f ca="1">(+U39*data!U38+data!V38*returns!V39+returns!W39*data!W38+data!X38*returns!X39)/data!T38</f>
        <v>0</v>
      </c>
      <c r="U39" s="57">
        <v>0</v>
      </c>
      <c r="V39" s="57">
        <v>0</v>
      </c>
      <c r="W39" s="57">
        <v>0</v>
      </c>
      <c r="X39" s="57">
        <v>0</v>
      </c>
      <c r="Z39" s="57">
        <f ca="1">(+AA39*data!O38+returns!AB39*data!P38+data!Q38*returns!AC39+returns!AD39*data!R38+(assumptions!B17)*data!N38)/data!N38</f>
        <v>1.6333352764473903E-2</v>
      </c>
      <c r="AA39" s="57">
        <f t="shared" si="6"/>
        <v>0</v>
      </c>
      <c r="AB39" s="57">
        <f t="shared" ca="1" si="0"/>
        <v>-3.7895612573872012E-16</v>
      </c>
      <c r="AC39" s="57">
        <f t="shared" si="1"/>
        <v>0.05</v>
      </c>
      <c r="AD39" s="57">
        <f t="shared" si="2"/>
        <v>0</v>
      </c>
      <c r="AE39" s="57"/>
      <c r="AF39" s="57">
        <f ca="1">(AG39*AVERAGE(data!O38:O39)+AVERAGE(data!P38:P39)*returns!AH39+returns!AI39*AVERAGE(data!Q38:Q39)+AVERAGE(data!R38:R39)*returns!AJ39)/AVERAGE(data!N38:N39)</f>
        <v>5.8683537068941832E-2</v>
      </c>
      <c r="AG39" s="57">
        <v>0.10615252946414148</v>
      </c>
      <c r="AH39" s="57">
        <v>8.5711818779943105E-2</v>
      </c>
      <c r="AI39" s="57">
        <v>2.5771048737546872E-2</v>
      </c>
      <c r="AJ39" s="57">
        <v>3.7544580028193372E-2</v>
      </c>
      <c r="AK39" s="57"/>
      <c r="AL39" s="57">
        <f ca="1">(+AM39*data!U38+data!V38*returns!AN39+returns!AO39*data!W38+data!X38*returns!AP39)/data!T38</f>
        <v>1.0797516485211718E-2</v>
      </c>
      <c r="AM39" s="57">
        <f t="shared" si="7"/>
        <v>0</v>
      </c>
      <c r="AN39" s="57">
        <f t="shared" ca="1" si="3"/>
        <v>6.631732200427602E-16</v>
      </c>
      <c r="AO39" s="57">
        <f t="shared" si="4"/>
        <v>0.05</v>
      </c>
      <c r="AP39" s="57">
        <f t="shared" si="5"/>
        <v>0</v>
      </c>
      <c r="AQ39" s="57"/>
      <c r="AR39" s="57">
        <f ca="1">(AS39*AVERAGE(data!U38:U39)+AVERAGE(data!V38:V39)*returns!AT39+returns!AU39*AVERAGE(data!W38:W39)+AVERAGE(data!X38:X39)*returns!AV39)/AVERAGE(data!T38:T39)</f>
        <v>5.0358758511040845E-2</v>
      </c>
      <c r="AS39" s="57">
        <v>6.8094650990126473E-2</v>
      </c>
      <c r="AT39" s="57">
        <v>7.2329126105941735E-2</v>
      </c>
      <c r="AU39" s="57">
        <v>2.1247821953655911E-2</v>
      </c>
      <c r="AV39" s="57">
        <v>3.2783282686176946E-2</v>
      </c>
      <c r="AW39" s="30"/>
    </row>
    <row r="40" spans="1:49">
      <c r="A40" s="54"/>
      <c r="B40" s="29"/>
      <c r="C40" s="29"/>
      <c r="D40" s="29"/>
      <c r="E40" s="29"/>
      <c r="F40" s="29"/>
      <c r="G40" s="29"/>
      <c r="H40" s="57"/>
      <c r="I40" s="29"/>
      <c r="J40" s="29"/>
      <c r="K40" s="29"/>
      <c r="L40" s="29"/>
      <c r="M40" s="29"/>
      <c r="N40" s="57"/>
      <c r="O40" s="29"/>
      <c r="P40" s="29"/>
      <c r="Q40" s="29"/>
      <c r="R40" s="29"/>
      <c r="S40" s="29"/>
      <c r="T40" s="29"/>
      <c r="U40" s="29"/>
      <c r="V40" s="29"/>
      <c r="W40" s="29"/>
      <c r="X40" s="29"/>
      <c r="Z40" s="29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29"/>
    </row>
    <row r="41" spans="1:49" s="20" customFormat="1">
      <c r="A41" s="20" t="s">
        <v>19</v>
      </c>
      <c r="B41" s="57">
        <f>AVERAGE(B4:B25)</f>
        <v>1.5016320108113672E-2</v>
      </c>
      <c r="C41" s="57">
        <f t="shared" ref="C41:AV41" si="10">AVERAGE(C4:C25)</f>
        <v>3.6340866030677359E-3</v>
      </c>
      <c r="D41" s="57">
        <f t="shared" si="10"/>
        <v>8.2670653191612778E-3</v>
      </c>
      <c r="E41" s="57">
        <f t="shared" si="10"/>
        <v>4.5236657371964133E-2</v>
      </c>
      <c r="F41" s="57">
        <f t="shared" si="10"/>
        <v>2.3189150782383459E-3</v>
      </c>
      <c r="G41" s="57"/>
      <c r="H41" s="57">
        <f t="shared" si="10"/>
        <v>1.0367521131235192E-3</v>
      </c>
      <c r="I41" s="57">
        <f t="shared" si="10"/>
        <v>9.0136738349486917E-5</v>
      </c>
      <c r="J41" s="57">
        <f t="shared" si="10"/>
        <v>-9.314439490916925E-5</v>
      </c>
      <c r="K41" s="57">
        <f t="shared" si="10"/>
        <v>3.8276196125937652E-3</v>
      </c>
      <c r="L41" s="57">
        <f t="shared" si="10"/>
        <v>1.1432293186849274E-3</v>
      </c>
      <c r="M41" s="57"/>
      <c r="N41" s="57">
        <f t="shared" si="10"/>
        <v>1.1692691594083456E-2</v>
      </c>
      <c r="O41" s="57">
        <f t="shared" si="10"/>
        <v>5.764156399800228E-3</v>
      </c>
      <c r="P41" s="57">
        <f t="shared" si="10"/>
        <v>2.5521823300362107E-3</v>
      </c>
      <c r="Q41" s="57">
        <f t="shared" si="10"/>
        <v>6.2521817992741299E-2</v>
      </c>
      <c r="R41" s="57">
        <f t="shared" si="10"/>
        <v>0</v>
      </c>
      <c r="S41" s="57"/>
      <c r="T41" s="57">
        <f t="shared" si="10"/>
        <v>4.7463313122435259E-4</v>
      </c>
      <c r="U41" s="57">
        <f t="shared" si="10"/>
        <v>-3.0827218600318042E-4</v>
      </c>
      <c r="V41" s="57">
        <f t="shared" si="10"/>
        <v>1.0525900829722991E-3</v>
      </c>
      <c r="W41" s="57">
        <f t="shared" si="10"/>
        <v>0</v>
      </c>
      <c r="X41" s="57">
        <f t="shared" si="10"/>
        <v>-3.0827218600318042E-4</v>
      </c>
      <c r="Y41" s="57"/>
      <c r="Z41" s="57">
        <f t="shared" si="10"/>
        <v>1.6053072221237193E-2</v>
      </c>
      <c r="AA41" s="57">
        <f t="shared" si="10"/>
        <v>3.7242233414172222E-3</v>
      </c>
      <c r="AB41" s="57">
        <f t="shared" si="10"/>
        <v>8.1739209242521049E-3</v>
      </c>
      <c r="AC41" s="57">
        <f t="shared" si="10"/>
        <v>4.9064276984557911E-2</v>
      </c>
      <c r="AD41" s="57">
        <f t="shared" si="10"/>
        <v>3.4621443969232737E-3</v>
      </c>
      <c r="AE41" s="57"/>
      <c r="AF41" s="57">
        <f t="shared" si="10"/>
        <v>5.4234591104773203E-2</v>
      </c>
      <c r="AG41" s="57">
        <f t="shared" si="10"/>
        <v>0.1023750612909481</v>
      </c>
      <c r="AH41" s="57">
        <f t="shared" si="10"/>
        <v>6.5333423629863427E-2</v>
      </c>
      <c r="AI41" s="57">
        <f t="shared" si="10"/>
        <v>2.5771048737546872E-2</v>
      </c>
      <c r="AJ41" s="57">
        <f t="shared" si="10"/>
        <v>3.7544580028193372E-2</v>
      </c>
      <c r="AK41" s="57"/>
      <c r="AL41" s="57">
        <f t="shared" si="10"/>
        <v>1.2167324725307809E-2</v>
      </c>
      <c r="AM41" s="57">
        <f t="shared" si="10"/>
        <v>5.4558842137970472E-3</v>
      </c>
      <c r="AN41" s="57">
        <f t="shared" si="10"/>
        <v>3.6047724130085098E-3</v>
      </c>
      <c r="AO41" s="57">
        <f t="shared" si="10"/>
        <v>6.2521817992741299E-2</v>
      </c>
      <c r="AP41" s="57">
        <f t="shared" si="10"/>
        <v>5.2555916614889769E-4</v>
      </c>
      <c r="AQ41" s="57"/>
      <c r="AR41" s="57">
        <f t="shared" si="10"/>
        <v>3.9564641471057559E-2</v>
      </c>
      <c r="AS41" s="57">
        <f t="shared" si="10"/>
        <v>4.1085185944303187E-2</v>
      </c>
      <c r="AT41" s="57">
        <f t="shared" si="10"/>
        <v>5.9026611795371858E-2</v>
      </c>
      <c r="AU41" s="57">
        <f t="shared" si="10"/>
        <v>2.1247821953655911E-2</v>
      </c>
      <c r="AV41" s="57">
        <f t="shared" si="10"/>
        <v>3.2783282686176946E-2</v>
      </c>
      <c r="AW41" s="57"/>
    </row>
    <row r="42" spans="1:49" s="20" customFormat="1">
      <c r="A42" s="20" t="s">
        <v>20</v>
      </c>
      <c r="B42" s="57">
        <f ca="1">AVERAGE(B26:B39)</f>
        <v>1.357538140880519E-2</v>
      </c>
      <c r="C42" s="57">
        <f t="shared" ref="C42:AV42" si="11">AVERAGE(C26:C39)</f>
        <v>0</v>
      </c>
      <c r="D42" s="57">
        <f t="shared" ca="1" si="11"/>
        <v>-7.7272698577080341E-3</v>
      </c>
      <c r="E42" s="57">
        <f t="shared" si="11"/>
        <v>0.05</v>
      </c>
      <c r="F42" s="57">
        <f t="shared" si="11"/>
        <v>0</v>
      </c>
      <c r="G42" s="57"/>
      <c r="H42" s="57">
        <f t="shared" ca="1" si="11"/>
        <v>-1.0714772749411048E-4</v>
      </c>
      <c r="I42" s="57">
        <f t="shared" si="11"/>
        <v>-1.0714772749411048E-4</v>
      </c>
      <c r="J42" s="57">
        <f t="shared" si="11"/>
        <v>-1.0714772749411048E-4</v>
      </c>
      <c r="K42" s="57">
        <f t="shared" si="11"/>
        <v>-1.0714772749411048E-4</v>
      </c>
      <c r="L42" s="57">
        <f t="shared" si="11"/>
        <v>-1.0714772749411048E-4</v>
      </c>
      <c r="M42" s="57"/>
      <c r="N42" s="57">
        <f t="shared" ca="1" si="11"/>
        <v>6.7916700566884912E-3</v>
      </c>
      <c r="O42" s="57">
        <f t="shared" si="11"/>
        <v>0</v>
      </c>
      <c r="P42" s="57">
        <f t="shared" ca="1" si="11"/>
        <v>-7.9947233801846689E-3</v>
      </c>
      <c r="Q42" s="57">
        <f t="shared" si="11"/>
        <v>0.05</v>
      </c>
      <c r="R42" s="57">
        <f t="shared" si="11"/>
        <v>0</v>
      </c>
      <c r="S42" s="57"/>
      <c r="T42" s="57">
        <f t="shared" ca="1" si="11"/>
        <v>0</v>
      </c>
      <c r="U42" s="57">
        <f t="shared" si="11"/>
        <v>0</v>
      </c>
      <c r="V42" s="57">
        <f t="shared" si="11"/>
        <v>0</v>
      </c>
      <c r="W42" s="57">
        <f t="shared" si="11"/>
        <v>0</v>
      </c>
      <c r="X42" s="57">
        <f t="shared" si="11"/>
        <v>0</v>
      </c>
      <c r="Y42" s="57"/>
      <c r="Z42" s="57">
        <f t="shared" ca="1" si="11"/>
        <v>1.357538140880519E-2</v>
      </c>
      <c r="AA42" s="57">
        <f t="shared" si="11"/>
        <v>-1.0714772749411048E-4</v>
      </c>
      <c r="AB42" s="57">
        <f t="shared" ca="1" si="11"/>
        <v>-7.8344175852021452E-3</v>
      </c>
      <c r="AC42" s="57">
        <f t="shared" si="11"/>
        <v>4.9892852272505894E-2</v>
      </c>
      <c r="AD42" s="57">
        <f t="shared" si="11"/>
        <v>-1.0714772749411048E-4</v>
      </c>
      <c r="AE42" s="57"/>
      <c r="AF42" s="57">
        <f t="shared" ca="1" si="11"/>
        <v>5.8532057907762634E-2</v>
      </c>
      <c r="AG42" s="57">
        <f t="shared" si="11"/>
        <v>0.10615252946414146</v>
      </c>
      <c r="AH42" s="57">
        <f t="shared" si="11"/>
        <v>7.5997533065657374E-2</v>
      </c>
      <c r="AI42" s="57">
        <f t="shared" si="11"/>
        <v>2.5771048737546872E-2</v>
      </c>
      <c r="AJ42" s="57">
        <f t="shared" si="11"/>
        <v>3.7544580028193379E-2</v>
      </c>
      <c r="AK42" s="57"/>
      <c r="AL42" s="57">
        <f t="shared" ca="1" si="11"/>
        <v>6.7916700566884912E-3</v>
      </c>
      <c r="AM42" s="57">
        <f t="shared" si="11"/>
        <v>0</v>
      </c>
      <c r="AN42" s="57">
        <f t="shared" ca="1" si="11"/>
        <v>-7.9947233801846689E-3</v>
      </c>
      <c r="AO42" s="57">
        <f t="shared" si="11"/>
        <v>0.05</v>
      </c>
      <c r="AP42" s="57">
        <f t="shared" si="11"/>
        <v>0</v>
      </c>
      <c r="AQ42" s="57"/>
      <c r="AR42" s="57">
        <f t="shared" ca="1" si="11"/>
        <v>4.5903220542249781E-2</v>
      </c>
      <c r="AS42" s="57">
        <f t="shared" si="11"/>
        <v>6.1594650990126461E-2</v>
      </c>
      <c r="AT42" s="57">
        <f t="shared" si="11"/>
        <v>6.2614840391656032E-2</v>
      </c>
      <c r="AU42" s="57">
        <f t="shared" si="11"/>
        <v>2.1247821953655911E-2</v>
      </c>
      <c r="AV42" s="57">
        <f t="shared" si="11"/>
        <v>3.2783282686176932E-2</v>
      </c>
      <c r="AW42" s="57"/>
    </row>
    <row r="43" spans="1:49" s="20" customFormat="1">
      <c r="A43" s="20" t="s">
        <v>21</v>
      </c>
      <c r="B43" s="57">
        <f>+B41</f>
        <v>1.5016320108113672E-2</v>
      </c>
      <c r="C43" s="57">
        <f t="shared" ref="C43:AV43" si="12">+C41</f>
        <v>3.6340866030677359E-3</v>
      </c>
      <c r="D43" s="57">
        <f t="shared" si="12"/>
        <v>8.2670653191612778E-3</v>
      </c>
      <c r="E43" s="57">
        <f t="shared" si="12"/>
        <v>4.5236657371964133E-2</v>
      </c>
      <c r="F43" s="57">
        <f t="shared" si="12"/>
        <v>2.3189150782383459E-3</v>
      </c>
      <c r="G43" s="57"/>
      <c r="H43" s="57">
        <f t="shared" si="12"/>
        <v>1.0367521131235192E-3</v>
      </c>
      <c r="I43" s="57">
        <f t="shared" si="12"/>
        <v>9.0136738349486917E-5</v>
      </c>
      <c r="J43" s="57">
        <f t="shared" si="12"/>
        <v>-9.314439490916925E-5</v>
      </c>
      <c r="K43" s="57">
        <f t="shared" si="12"/>
        <v>3.8276196125937652E-3</v>
      </c>
      <c r="L43" s="57">
        <f t="shared" si="12"/>
        <v>1.1432293186849274E-3</v>
      </c>
      <c r="M43" s="57"/>
      <c r="N43" s="57">
        <f t="shared" si="12"/>
        <v>1.1692691594083456E-2</v>
      </c>
      <c r="O43" s="57">
        <f t="shared" si="12"/>
        <v>5.764156399800228E-3</v>
      </c>
      <c r="P43" s="57">
        <f t="shared" si="12"/>
        <v>2.5521823300362107E-3</v>
      </c>
      <c r="Q43" s="57">
        <f t="shared" si="12"/>
        <v>6.2521817992741299E-2</v>
      </c>
      <c r="R43" s="57">
        <f t="shared" si="12"/>
        <v>0</v>
      </c>
      <c r="S43" s="57"/>
      <c r="T43" s="57">
        <f t="shared" si="12"/>
        <v>4.7463313122435259E-4</v>
      </c>
      <c r="U43" s="57">
        <f t="shared" si="12"/>
        <v>-3.0827218600318042E-4</v>
      </c>
      <c r="V43" s="57">
        <f t="shared" si="12"/>
        <v>1.0525900829722991E-3</v>
      </c>
      <c r="W43" s="57">
        <f t="shared" si="12"/>
        <v>0</v>
      </c>
      <c r="X43" s="57">
        <f t="shared" si="12"/>
        <v>-3.0827218600318042E-4</v>
      </c>
      <c r="Y43" s="57"/>
      <c r="Z43" s="57">
        <f t="shared" si="12"/>
        <v>1.6053072221237193E-2</v>
      </c>
      <c r="AA43" s="57">
        <f t="shared" si="12"/>
        <v>3.7242233414172222E-3</v>
      </c>
      <c r="AB43" s="57">
        <f t="shared" si="12"/>
        <v>8.1739209242521049E-3</v>
      </c>
      <c r="AC43" s="57">
        <f t="shared" si="12"/>
        <v>4.9064276984557911E-2</v>
      </c>
      <c r="AD43" s="57">
        <f t="shared" si="12"/>
        <v>3.4621443969232737E-3</v>
      </c>
      <c r="AE43" s="57"/>
      <c r="AF43" s="57">
        <f t="shared" si="12"/>
        <v>5.4234591104773203E-2</v>
      </c>
      <c r="AG43" s="57">
        <f t="shared" si="12"/>
        <v>0.1023750612909481</v>
      </c>
      <c r="AH43" s="57">
        <f t="shared" si="12"/>
        <v>6.5333423629863427E-2</v>
      </c>
      <c r="AI43" s="57">
        <f t="shared" si="12"/>
        <v>2.5771048737546872E-2</v>
      </c>
      <c r="AJ43" s="57">
        <f t="shared" si="12"/>
        <v>3.7544580028193372E-2</v>
      </c>
      <c r="AK43" s="57"/>
      <c r="AL43" s="57">
        <f t="shared" si="12"/>
        <v>1.2167324725307809E-2</v>
      </c>
      <c r="AM43" s="57">
        <f t="shared" si="12"/>
        <v>5.4558842137970472E-3</v>
      </c>
      <c r="AN43" s="57">
        <f t="shared" si="12"/>
        <v>3.6047724130085098E-3</v>
      </c>
      <c r="AO43" s="57">
        <f t="shared" si="12"/>
        <v>6.2521817992741299E-2</v>
      </c>
      <c r="AP43" s="57">
        <f t="shared" si="12"/>
        <v>5.2555916614889769E-4</v>
      </c>
      <c r="AQ43" s="57"/>
      <c r="AR43" s="57">
        <f t="shared" si="12"/>
        <v>3.9564641471057559E-2</v>
      </c>
      <c r="AS43" s="57">
        <f t="shared" si="12"/>
        <v>4.1085185944303187E-2</v>
      </c>
      <c r="AT43" s="57">
        <f t="shared" si="12"/>
        <v>5.9026611795371858E-2</v>
      </c>
      <c r="AU43" s="57">
        <f t="shared" si="12"/>
        <v>2.1247821953655911E-2</v>
      </c>
      <c r="AV43" s="57">
        <f t="shared" si="12"/>
        <v>3.2783282686176946E-2</v>
      </c>
      <c r="AW43" s="57"/>
    </row>
    <row r="44" spans="1:49">
      <c r="A44" s="20"/>
      <c r="B44" s="57"/>
      <c r="C44" s="57"/>
      <c r="D44" s="57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Z44" s="24"/>
      <c r="AA44" s="24"/>
      <c r="AB44" s="24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</row>
    <row r="45" spans="1:49">
      <c r="A45" s="20"/>
      <c r="B45" s="57"/>
      <c r="C45" s="31"/>
      <c r="D45" s="31"/>
      <c r="E45" s="28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Z45" s="31"/>
      <c r="AA45" s="31"/>
      <c r="AB45" s="31"/>
      <c r="AC45" s="28"/>
      <c r="AD45" s="28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</row>
    <row r="46" spans="1:49">
      <c r="A46" s="23"/>
      <c r="B46" s="57"/>
      <c r="C46" s="57"/>
      <c r="D46" s="57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Z46" s="24"/>
      <c r="AA46" s="24"/>
      <c r="AB46" s="24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</row>
    <row r="47" spans="1:49">
      <c r="A47" s="20"/>
      <c r="B47" s="57"/>
      <c r="C47" s="57"/>
      <c r="D47" s="57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Z47" s="24"/>
      <c r="AA47" s="24"/>
      <c r="AB47" s="24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</row>
    <row r="48" spans="1:49">
      <c r="A48" s="20"/>
      <c r="B48" s="57"/>
      <c r="C48" s="57"/>
      <c r="D48" s="57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Z48" s="24"/>
      <c r="AA48" s="24"/>
      <c r="AB48" s="24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</row>
    <row r="49" spans="1:33">
      <c r="A49" s="20"/>
      <c r="B49" s="57"/>
      <c r="C49" s="57"/>
      <c r="D49" s="57"/>
      <c r="Z49" s="24"/>
      <c r="AA49" s="24"/>
      <c r="AB49" s="24"/>
      <c r="AG49" s="29"/>
    </row>
    <row r="50" spans="1:33">
      <c r="A50" s="23"/>
      <c r="B50" s="57"/>
      <c r="C50" s="57"/>
      <c r="D50" s="57"/>
      <c r="Z50" s="24"/>
      <c r="AA50" s="24"/>
      <c r="AB50" s="24"/>
      <c r="AG50" s="29"/>
    </row>
    <row r="51" spans="1:33">
      <c r="A51" s="20"/>
      <c r="B51" s="57"/>
      <c r="C51" s="57"/>
      <c r="D51" s="57"/>
      <c r="Z51" s="24"/>
      <c r="AA51" s="24"/>
      <c r="AB51" s="24"/>
      <c r="AG51" s="29"/>
    </row>
    <row r="52" spans="1:33">
      <c r="A52" s="20"/>
      <c r="B52" s="57"/>
      <c r="C52" s="57"/>
      <c r="D52" s="57"/>
      <c r="Z52" s="24"/>
      <c r="AA52" s="24"/>
      <c r="AB52" s="24"/>
      <c r="AG52" s="29"/>
    </row>
    <row r="53" spans="1:33">
      <c r="A53" s="20"/>
      <c r="B53" s="57"/>
      <c r="C53" s="57"/>
      <c r="D53" s="57"/>
      <c r="Z53" s="24"/>
      <c r="AA53" s="24"/>
      <c r="AB53" s="24"/>
      <c r="AG53" s="29"/>
    </row>
    <row r="54" spans="1:33">
      <c r="A54" s="23"/>
      <c r="B54" s="57"/>
      <c r="C54" s="57"/>
      <c r="D54" s="57"/>
      <c r="Z54" s="24"/>
      <c r="AA54" s="24"/>
      <c r="AB54" s="24"/>
    </row>
    <row r="55" spans="1:33">
      <c r="A55" s="20"/>
      <c r="B55" s="57"/>
      <c r="C55" s="57"/>
      <c r="D55" s="57"/>
      <c r="Z55" s="24"/>
      <c r="AA55" s="24"/>
      <c r="AB55" s="24"/>
    </row>
    <row r="56" spans="1:33">
      <c r="A56" s="20"/>
      <c r="B56" s="57"/>
      <c r="C56" s="57"/>
      <c r="D56" s="57"/>
      <c r="Z56" s="24"/>
      <c r="AA56" s="24"/>
      <c r="AB56" s="24"/>
    </row>
    <row r="57" spans="1:33">
      <c r="A57" s="20"/>
      <c r="B57" s="57"/>
      <c r="C57" s="57"/>
      <c r="D57" s="57"/>
      <c r="Z57" s="24"/>
      <c r="AA57" s="24"/>
      <c r="AB57" s="24"/>
    </row>
    <row r="58" spans="1:33">
      <c r="A58" s="23"/>
      <c r="B58" s="57"/>
      <c r="C58" s="57"/>
      <c r="D58" s="57"/>
      <c r="Z58" s="24"/>
      <c r="AA58" s="24"/>
      <c r="AB58" s="24"/>
    </row>
    <row r="59" spans="1:33">
      <c r="A59" s="20"/>
      <c r="B59" s="57"/>
      <c r="C59" s="57"/>
      <c r="D59" s="57"/>
      <c r="Z59" s="24"/>
      <c r="AA59" s="24"/>
      <c r="AB59" s="24"/>
    </row>
    <row r="60" spans="1:33">
      <c r="A60" s="20"/>
      <c r="B60" s="57"/>
      <c r="C60" s="57"/>
      <c r="D60" s="57"/>
      <c r="Z60" s="24"/>
      <c r="AA60" s="24"/>
      <c r="AB60" s="24"/>
    </row>
    <row r="61" spans="1:33">
      <c r="A61" s="20"/>
      <c r="B61" s="57"/>
      <c r="C61" s="57"/>
      <c r="D61" s="57"/>
      <c r="Z61" s="24"/>
      <c r="AA61" s="24"/>
      <c r="AB61" s="24"/>
    </row>
    <row r="62" spans="1:33">
      <c r="A62" s="23"/>
      <c r="B62" s="57"/>
      <c r="C62" s="57"/>
      <c r="D62" s="57"/>
      <c r="Z62" s="24"/>
      <c r="AA62" s="24"/>
      <c r="AB62" s="24"/>
    </row>
    <row r="63" spans="1:33">
      <c r="A63" s="20"/>
      <c r="B63" s="57"/>
      <c r="C63" s="57"/>
      <c r="D63" s="57"/>
      <c r="Z63" s="24"/>
      <c r="AA63" s="24"/>
      <c r="AB63" s="24"/>
    </row>
    <row r="64" spans="1:33">
      <c r="A64" s="20"/>
      <c r="B64" s="57"/>
      <c r="C64" s="57"/>
      <c r="D64" s="57"/>
      <c r="Z64" s="24"/>
      <c r="AA64" s="24"/>
      <c r="AB64" s="24"/>
    </row>
    <row r="65" spans="1:28">
      <c r="A65" s="20"/>
      <c r="B65" s="57"/>
      <c r="C65" s="57"/>
      <c r="D65" s="57"/>
      <c r="Z65" s="24"/>
      <c r="AA65" s="24"/>
      <c r="AB65" s="24"/>
    </row>
    <row r="66" spans="1:28">
      <c r="A66" s="20"/>
      <c r="B66" s="57"/>
      <c r="C66" s="57"/>
      <c r="D66" s="57"/>
      <c r="Z66" s="24"/>
      <c r="AA66" s="24"/>
      <c r="AB66" s="24"/>
    </row>
  </sheetData>
  <mergeCells count="12">
    <mergeCell ref="B1:L1"/>
    <mergeCell ref="N1:X1"/>
    <mergeCell ref="B2:F2"/>
    <mergeCell ref="H2:L2"/>
    <mergeCell ref="N2:R2"/>
    <mergeCell ref="T2:X2"/>
    <mergeCell ref="Z1:AJ1"/>
    <mergeCell ref="Z2:AD2"/>
    <mergeCell ref="AF2:AJ2"/>
    <mergeCell ref="AL1:AV1"/>
    <mergeCell ref="AL2:AP2"/>
    <mergeCell ref="AR2:AV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7" sqref="A17"/>
    </sheetView>
  </sheetViews>
  <sheetFormatPr defaultRowHeight="15"/>
  <cols>
    <col min="1" max="1" width="9.140625" style="42"/>
    <col min="2" max="2" width="13.28515625" customWidth="1"/>
    <col min="3" max="3" width="13.28515625" style="42" customWidth="1"/>
    <col min="6" max="6" width="9.140625" style="51"/>
    <col min="7" max="8" width="12.5703125" customWidth="1"/>
  </cols>
  <sheetData>
    <row r="1" spans="1:12">
      <c r="B1" s="49" t="s">
        <v>27</v>
      </c>
      <c r="C1" s="49"/>
      <c r="G1" s="51" t="s">
        <v>63</v>
      </c>
    </row>
    <row r="2" spans="1:12">
      <c r="A2" s="44"/>
      <c r="D2" s="51" t="s">
        <v>69</v>
      </c>
      <c r="G2" s="51" t="s">
        <v>64</v>
      </c>
      <c r="H2" s="51" t="s">
        <v>65</v>
      </c>
      <c r="I2" s="35" t="s">
        <v>66</v>
      </c>
    </row>
    <row r="3" spans="1:12" s="35" customFormat="1">
      <c r="A3" s="32"/>
      <c r="B3" s="35" t="s">
        <v>28</v>
      </c>
      <c r="C3" s="35" t="s">
        <v>67</v>
      </c>
      <c r="D3" s="35" t="s">
        <v>70</v>
      </c>
      <c r="G3" s="35" t="s">
        <v>28</v>
      </c>
      <c r="H3" s="35" t="s">
        <v>28</v>
      </c>
      <c r="I3" s="112">
        <v>0.73329999999999995</v>
      </c>
    </row>
    <row r="4" spans="1:12" s="45" customFormat="1">
      <c r="A4" s="45">
        <v>2012</v>
      </c>
      <c r="B4" s="111">
        <v>1.5000681849175468E-3</v>
      </c>
      <c r="C4" s="79">
        <v>2.1999999999999999E-2</v>
      </c>
      <c r="D4" s="79">
        <v>0</v>
      </c>
      <c r="H4" s="114">
        <f t="shared" ref="H4:H17" si="0">I4/I3-1</f>
        <v>1.5000681849175468E-3</v>
      </c>
      <c r="I4" s="113">
        <v>0.73440000000000005</v>
      </c>
      <c r="L4" s="109"/>
    </row>
    <row r="5" spans="1:12" s="45" customFormat="1">
      <c r="A5" s="45">
        <v>2013</v>
      </c>
      <c r="B5" s="111">
        <v>0</v>
      </c>
      <c r="C5" s="80">
        <v>2.5000000000000001E-2</v>
      </c>
      <c r="D5" s="79">
        <v>0.01</v>
      </c>
      <c r="G5" s="111">
        <v>-5.0000000000000001E-3</v>
      </c>
      <c r="H5" s="114">
        <f t="shared" si="0"/>
        <v>1.0348583877995532E-2</v>
      </c>
      <c r="I5" s="113">
        <v>0.74199999999999999</v>
      </c>
    </row>
    <row r="6" spans="1:12" s="45" customFormat="1">
      <c r="A6" s="45">
        <v>2014</v>
      </c>
      <c r="B6" s="111">
        <v>0</v>
      </c>
      <c r="C6" s="80">
        <v>0.03</v>
      </c>
      <c r="D6" s="79">
        <v>0.01</v>
      </c>
      <c r="G6" s="111">
        <v>-5.0000000000000001E-3</v>
      </c>
      <c r="H6" s="114">
        <f t="shared" si="0"/>
        <v>4.0431266846361336E-3</v>
      </c>
      <c r="I6" s="113">
        <v>0.745</v>
      </c>
    </row>
    <row r="7" spans="1:12" s="45" customFormat="1">
      <c r="A7" s="45">
        <v>2015</v>
      </c>
      <c r="B7" s="111">
        <v>0</v>
      </c>
      <c r="C7" s="80">
        <v>3.1E-2</v>
      </c>
      <c r="D7" s="79">
        <v>0.01</v>
      </c>
      <c r="G7" s="111">
        <v>-5.0000000000000001E-3</v>
      </c>
      <c r="H7" s="114">
        <f t="shared" si="0"/>
        <v>8.0536912751678624E-3</v>
      </c>
      <c r="I7" s="113">
        <v>0.751</v>
      </c>
    </row>
    <row r="8" spans="1:12" s="45" customFormat="1">
      <c r="A8" s="45">
        <v>2016</v>
      </c>
      <c r="B8" s="111">
        <v>0</v>
      </c>
      <c r="C8" s="80">
        <v>0.03</v>
      </c>
      <c r="D8" s="79">
        <v>0.01</v>
      </c>
      <c r="G8" s="111">
        <v>-5.0000000000000001E-3</v>
      </c>
      <c r="H8" s="114">
        <f t="shared" si="0"/>
        <v>6.6577896138482195E-3</v>
      </c>
      <c r="I8" s="113">
        <v>0.75600000000000001</v>
      </c>
    </row>
    <row r="9" spans="1:12" s="45" customFormat="1">
      <c r="A9" s="45">
        <v>2017</v>
      </c>
      <c r="B9" s="111">
        <v>0</v>
      </c>
      <c r="C9" s="80">
        <v>2.9000000000000001E-2</v>
      </c>
      <c r="D9" s="79">
        <v>0.01</v>
      </c>
      <c r="G9" s="111">
        <v>-5.0000000000000001E-3</v>
      </c>
      <c r="H9" s="114">
        <f t="shared" si="0"/>
        <v>3.9682539682539542E-3</v>
      </c>
      <c r="I9" s="113">
        <v>0.75900000000000001</v>
      </c>
    </row>
    <row r="10" spans="1:12" s="45" customFormat="1">
      <c r="A10" s="45">
        <v>2018</v>
      </c>
      <c r="B10" s="111">
        <v>0</v>
      </c>
      <c r="C10" s="80">
        <v>2.8000000000000001E-2</v>
      </c>
      <c r="D10" s="79">
        <v>0.01</v>
      </c>
      <c r="G10" s="111">
        <v>-5.0000000000000001E-3</v>
      </c>
      <c r="H10" s="114">
        <f t="shared" si="0"/>
        <v>5.2700922266140093E-3</v>
      </c>
      <c r="I10" s="113">
        <v>0.76300000000000001</v>
      </c>
    </row>
    <row r="11" spans="1:12" s="45" customFormat="1">
      <c r="A11" s="45">
        <v>2019</v>
      </c>
      <c r="B11" s="111">
        <v>0</v>
      </c>
      <c r="C11" s="80">
        <v>2.5999999999999999E-2</v>
      </c>
      <c r="D11" s="79">
        <v>0.01</v>
      </c>
      <c r="G11" s="111">
        <v>-5.0000000000000001E-3</v>
      </c>
      <c r="H11" s="114">
        <f t="shared" si="0"/>
        <v>-1.3106159895150959E-3</v>
      </c>
      <c r="I11" s="113">
        <v>0.76200000000000001</v>
      </c>
    </row>
    <row r="12" spans="1:12" s="45" customFormat="1">
      <c r="A12" s="45">
        <v>2020</v>
      </c>
      <c r="B12" s="111">
        <v>0</v>
      </c>
      <c r="C12" s="80">
        <v>2.5999999999999999E-2</v>
      </c>
      <c r="D12" s="79">
        <v>0.01</v>
      </c>
      <c r="G12" s="111">
        <v>-5.0000000000000001E-3</v>
      </c>
      <c r="H12" s="114">
        <f t="shared" si="0"/>
        <v>0</v>
      </c>
      <c r="I12" s="113">
        <v>0.76200000000000001</v>
      </c>
    </row>
    <row r="13" spans="1:12" s="45" customFormat="1">
      <c r="A13" s="45">
        <v>2021</v>
      </c>
      <c r="B13" s="111">
        <v>0</v>
      </c>
      <c r="C13" s="80">
        <v>2.5999999999999999E-2</v>
      </c>
      <c r="D13" s="79">
        <v>0.01</v>
      </c>
      <c r="G13" s="111">
        <v>-5.0000000000000001E-3</v>
      </c>
      <c r="H13" s="114">
        <f t="shared" si="0"/>
        <v>0</v>
      </c>
      <c r="I13" s="113">
        <v>0.76200000000000001</v>
      </c>
    </row>
    <row r="14" spans="1:12" s="45" customFormat="1">
      <c r="A14" s="45">
        <v>2022</v>
      </c>
      <c r="B14" s="111">
        <v>0</v>
      </c>
      <c r="C14" s="80">
        <v>2.5999999999999999E-2</v>
      </c>
      <c r="D14" s="79">
        <v>0.01</v>
      </c>
      <c r="G14" s="111">
        <v>-5.0000000000000001E-3</v>
      </c>
      <c r="H14" s="114">
        <f t="shared" si="0"/>
        <v>0</v>
      </c>
      <c r="I14" s="113">
        <v>0.76200000000000001</v>
      </c>
    </row>
    <row r="15" spans="1:12" s="45" customFormat="1">
      <c r="A15" s="45">
        <v>2023</v>
      </c>
      <c r="B15" s="111">
        <v>0</v>
      </c>
      <c r="C15" s="80">
        <v>2.5999999999999999E-2</v>
      </c>
      <c r="D15" s="79">
        <v>0.01</v>
      </c>
      <c r="G15" s="111">
        <v>-5.0000000000000001E-3</v>
      </c>
      <c r="H15" s="114">
        <f t="shared" si="0"/>
        <v>0</v>
      </c>
      <c r="I15" s="113">
        <v>0.76200000000000001</v>
      </c>
    </row>
    <row r="16" spans="1:12" s="45" customFormat="1">
      <c r="A16" s="45">
        <v>2024</v>
      </c>
      <c r="B16" s="111">
        <v>0</v>
      </c>
      <c r="C16" s="80">
        <v>2.5999999999999999E-2</v>
      </c>
      <c r="D16" s="79">
        <v>0.01</v>
      </c>
      <c r="G16" s="111">
        <v>-5.0000000000000001E-3</v>
      </c>
      <c r="H16" s="114">
        <f t="shared" si="0"/>
        <v>0</v>
      </c>
      <c r="I16" s="113">
        <v>0.76200000000000001</v>
      </c>
    </row>
    <row r="17" spans="1:9" s="45" customFormat="1">
      <c r="A17" s="45">
        <v>2025</v>
      </c>
      <c r="B17" s="111">
        <v>0</v>
      </c>
      <c r="C17" s="80">
        <v>2.5999999999999999E-2</v>
      </c>
      <c r="D17" s="79">
        <v>0.01</v>
      </c>
      <c r="G17" s="111">
        <v>-5.0000000000000001E-3</v>
      </c>
      <c r="H17" s="114">
        <f t="shared" si="0"/>
        <v>0</v>
      </c>
      <c r="I17" s="113">
        <v>0.76200000000000001</v>
      </c>
    </row>
    <row r="18" spans="1:9">
      <c r="A18" s="47"/>
    </row>
    <row r="19" spans="1:9">
      <c r="A19" s="43"/>
      <c r="B19" s="51" t="s">
        <v>71</v>
      </c>
    </row>
    <row r="20" spans="1:9">
      <c r="A20" s="43"/>
      <c r="B20" s="51" t="s">
        <v>68</v>
      </c>
    </row>
    <row r="21" spans="1:9">
      <c r="A21" s="43"/>
    </row>
    <row r="22" spans="1:9">
      <c r="A22" s="43"/>
    </row>
    <row r="23" spans="1:9">
      <c r="A23" s="43"/>
    </row>
    <row r="24" spans="1:9">
      <c r="A24" s="48"/>
    </row>
    <row r="25" spans="1:9">
      <c r="A25" s="43"/>
    </row>
    <row r="26" spans="1:9">
      <c r="A26" s="43"/>
    </row>
    <row r="27" spans="1:9">
      <c r="A27" s="43"/>
    </row>
    <row r="28" spans="1:9">
      <c r="A28" s="48"/>
    </row>
    <row r="29" spans="1:9">
      <c r="A29" s="43"/>
    </row>
    <row r="30" spans="1:9">
      <c r="A30" s="43"/>
    </row>
    <row r="31" spans="1:9">
      <c r="A31" s="43"/>
    </row>
    <row r="32" spans="1:9">
      <c r="A32" s="48"/>
    </row>
    <row r="33" spans="1:1">
      <c r="A33" s="43"/>
    </row>
    <row r="34" spans="1:1">
      <c r="A34" s="43"/>
    </row>
    <row r="35" spans="1:1">
      <c r="A35" s="43"/>
    </row>
    <row r="36" spans="1:1">
      <c r="A36" s="48"/>
    </row>
    <row r="37" spans="1:1">
      <c r="A37" s="43"/>
    </row>
    <row r="38" spans="1:1">
      <c r="A38" s="43"/>
    </row>
    <row r="39" spans="1:1">
      <c r="A39" s="43"/>
    </row>
    <row r="40" spans="1:1">
      <c r="A40" s="48"/>
    </row>
    <row r="41" spans="1:1">
      <c r="A41" s="43"/>
    </row>
    <row r="42" spans="1:1">
      <c r="A42" s="43"/>
    </row>
    <row r="43" spans="1:1">
      <c r="A43" s="43"/>
    </row>
    <row r="44" spans="1:1">
      <c r="A44" s="4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I117"/>
  <sheetViews>
    <sheetView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A17" sqref="A17"/>
    </sheetView>
  </sheetViews>
  <sheetFormatPr defaultRowHeight="15"/>
  <cols>
    <col min="2" max="4" width="9.140625" style="22"/>
    <col min="6" max="7" width="9.140625" style="51"/>
    <col min="9" max="9" width="7.140625" customWidth="1"/>
    <col min="10" max="10" width="9.140625" style="15"/>
    <col min="13" max="13" width="3.140625" style="38" customWidth="1"/>
    <col min="19" max="19" width="4" customWidth="1"/>
    <col min="25" max="25" width="4.140625" customWidth="1"/>
    <col min="31" max="31" width="3.7109375" customWidth="1"/>
    <col min="37" max="37" width="4.28515625" customWidth="1"/>
    <col min="43" max="43" width="4.85546875" customWidth="1"/>
    <col min="49" max="49" width="3.5703125" customWidth="1"/>
    <col min="55" max="55" width="3.85546875" style="51" customWidth="1"/>
    <col min="56" max="60" width="9.140625" style="51"/>
    <col min="61" max="61" width="3.85546875" customWidth="1"/>
    <col min="67" max="67" width="2.85546875" customWidth="1"/>
    <col min="73" max="73" width="3.140625" customWidth="1"/>
  </cols>
  <sheetData>
    <row r="1" spans="1:87" s="18" customFormat="1">
      <c r="B1" s="22"/>
      <c r="C1" s="22"/>
      <c r="D1" s="22"/>
      <c r="F1" s="51"/>
      <c r="G1" s="51"/>
      <c r="M1" s="38"/>
      <c r="N1" s="126" t="s">
        <v>22</v>
      </c>
      <c r="O1" s="126"/>
      <c r="P1" s="126"/>
      <c r="Q1" s="126"/>
      <c r="R1" s="126"/>
      <c r="S1" s="38"/>
      <c r="T1" s="126" t="s">
        <v>23</v>
      </c>
      <c r="U1" s="126"/>
      <c r="V1" s="126"/>
      <c r="W1" s="126"/>
      <c r="X1" s="126"/>
      <c r="Z1" s="126" t="s">
        <v>24</v>
      </c>
      <c r="AA1" s="126"/>
      <c r="AB1" s="126"/>
      <c r="AC1" s="126"/>
      <c r="AD1" s="126"/>
      <c r="AE1" s="42"/>
      <c r="AF1" s="126" t="s">
        <v>25</v>
      </c>
      <c r="AG1" s="126"/>
      <c r="AH1" s="126"/>
      <c r="AI1" s="126"/>
      <c r="AJ1" s="126"/>
      <c r="AL1" s="126" t="s">
        <v>29</v>
      </c>
      <c r="AM1" s="126"/>
      <c r="AN1" s="126"/>
      <c r="AO1" s="126"/>
      <c r="AP1" s="126"/>
      <c r="AQ1" s="42"/>
      <c r="AR1" s="126" t="s">
        <v>30</v>
      </c>
      <c r="AS1" s="126"/>
      <c r="AT1" s="126"/>
      <c r="AU1" s="126"/>
      <c r="AV1" s="126"/>
      <c r="AX1" s="126" t="s">
        <v>47</v>
      </c>
      <c r="AY1" s="126"/>
      <c r="AZ1" s="126"/>
      <c r="BA1" s="126"/>
      <c r="BB1" s="126"/>
      <c r="BC1" s="102"/>
      <c r="BD1" s="126" t="s">
        <v>48</v>
      </c>
      <c r="BE1" s="126"/>
      <c r="BF1" s="126"/>
      <c r="BG1" s="126"/>
      <c r="BH1" s="126"/>
      <c r="BI1" s="51"/>
      <c r="BJ1" s="126" t="s">
        <v>45</v>
      </c>
      <c r="BK1" s="126"/>
      <c r="BL1" s="126"/>
      <c r="BM1" s="126"/>
      <c r="BN1" s="126"/>
      <c r="BP1" s="126" t="s">
        <v>46</v>
      </c>
      <c r="BQ1" s="126"/>
      <c r="BR1" s="126"/>
      <c r="BS1" s="126"/>
      <c r="BT1" s="126"/>
      <c r="BU1" s="51"/>
      <c r="BV1" s="126" t="s">
        <v>49</v>
      </c>
      <c r="BW1" s="126"/>
      <c r="BX1" s="126"/>
      <c r="BY1" s="126"/>
      <c r="BZ1" s="126"/>
      <c r="CB1" s="18" t="s">
        <v>45</v>
      </c>
      <c r="CC1" s="51" t="s">
        <v>45</v>
      </c>
      <c r="CD1" s="51" t="s">
        <v>45</v>
      </c>
      <c r="CE1" s="51" t="s">
        <v>45</v>
      </c>
      <c r="CF1" s="52" t="s">
        <v>47</v>
      </c>
      <c r="CG1" s="52" t="s">
        <v>54</v>
      </c>
      <c r="CH1" s="52" t="s">
        <v>46</v>
      </c>
      <c r="CI1" s="52" t="s">
        <v>55</v>
      </c>
    </row>
    <row r="2" spans="1:87" s="35" customFormat="1">
      <c r="B2" s="36" t="s">
        <v>0</v>
      </c>
      <c r="C2" s="36" t="s">
        <v>1</v>
      </c>
      <c r="D2" s="36" t="s">
        <v>2</v>
      </c>
      <c r="E2" s="35" t="s">
        <v>60</v>
      </c>
      <c r="F2" s="35" t="s">
        <v>61</v>
      </c>
      <c r="G2" s="35" t="s">
        <v>62</v>
      </c>
      <c r="H2" s="37" t="s">
        <v>4</v>
      </c>
      <c r="I2" s="37" t="s">
        <v>3</v>
      </c>
      <c r="J2" s="37" t="s">
        <v>7</v>
      </c>
      <c r="K2" s="37" t="s">
        <v>6</v>
      </c>
      <c r="L2" s="37" t="s">
        <v>5</v>
      </c>
      <c r="M2" s="37"/>
      <c r="N2" s="41" t="s">
        <v>10</v>
      </c>
      <c r="O2" s="41" t="s">
        <v>11</v>
      </c>
      <c r="P2" s="41" t="s">
        <v>12</v>
      </c>
      <c r="Q2" s="41" t="s">
        <v>13</v>
      </c>
      <c r="R2" s="41" t="s">
        <v>14</v>
      </c>
      <c r="S2" s="41"/>
      <c r="T2" s="41" t="s">
        <v>10</v>
      </c>
      <c r="U2" s="41" t="s">
        <v>11</v>
      </c>
      <c r="V2" s="41" t="s">
        <v>12</v>
      </c>
      <c r="W2" s="41" t="s">
        <v>13</v>
      </c>
      <c r="X2" s="41" t="s">
        <v>14</v>
      </c>
      <c r="Z2" s="41" t="s">
        <v>10</v>
      </c>
      <c r="AA2" s="41" t="s">
        <v>11</v>
      </c>
      <c r="AB2" s="41" t="s">
        <v>12</v>
      </c>
      <c r="AC2" s="41" t="s">
        <v>13</v>
      </c>
      <c r="AD2" s="41" t="s">
        <v>14</v>
      </c>
      <c r="AE2" s="41"/>
      <c r="AF2" s="41" t="s">
        <v>10</v>
      </c>
      <c r="AG2" s="41" t="s">
        <v>11</v>
      </c>
      <c r="AH2" s="41" t="s">
        <v>12</v>
      </c>
      <c r="AI2" s="41" t="s">
        <v>13</v>
      </c>
      <c r="AJ2" s="41" t="s">
        <v>14</v>
      </c>
      <c r="AL2" s="41" t="s">
        <v>10</v>
      </c>
      <c r="AM2" s="41" t="s">
        <v>11</v>
      </c>
      <c r="AN2" s="41" t="s">
        <v>12</v>
      </c>
      <c r="AO2" s="41" t="s">
        <v>13</v>
      </c>
      <c r="AP2" s="41" t="s">
        <v>14</v>
      </c>
      <c r="AQ2" s="41"/>
      <c r="AR2" s="41" t="s">
        <v>10</v>
      </c>
      <c r="AS2" s="41" t="s">
        <v>11</v>
      </c>
      <c r="AT2" s="41" t="s">
        <v>12</v>
      </c>
      <c r="AU2" s="41" t="s">
        <v>13</v>
      </c>
      <c r="AV2" s="41" t="s">
        <v>14</v>
      </c>
      <c r="AX2" s="41" t="s">
        <v>10</v>
      </c>
      <c r="AY2" s="41" t="s">
        <v>11</v>
      </c>
      <c r="AZ2" s="41" t="s">
        <v>12</v>
      </c>
      <c r="BA2" s="41" t="s">
        <v>13</v>
      </c>
      <c r="BB2" s="41" t="s">
        <v>14</v>
      </c>
      <c r="BC2" s="41"/>
      <c r="BD2" s="41" t="s">
        <v>10</v>
      </c>
      <c r="BE2" s="41" t="s">
        <v>11</v>
      </c>
      <c r="BF2" s="41" t="s">
        <v>12</v>
      </c>
      <c r="BG2" s="41" t="s">
        <v>13</v>
      </c>
      <c r="BH2" s="41" t="s">
        <v>14</v>
      </c>
      <c r="BI2" s="41"/>
      <c r="BJ2" s="41" t="s">
        <v>10</v>
      </c>
      <c r="BK2" s="41" t="s">
        <v>11</v>
      </c>
      <c r="BL2" s="41" t="s">
        <v>12</v>
      </c>
      <c r="BM2" s="41" t="s">
        <v>13</v>
      </c>
      <c r="BN2" s="41" t="s">
        <v>14</v>
      </c>
      <c r="BP2" s="41" t="s">
        <v>10</v>
      </c>
      <c r="BQ2" s="41" t="s">
        <v>11</v>
      </c>
      <c r="BR2" s="41" t="s">
        <v>12</v>
      </c>
      <c r="BS2" s="41" t="s">
        <v>13</v>
      </c>
      <c r="BT2" s="41" t="s">
        <v>14</v>
      </c>
      <c r="BU2" s="41"/>
      <c r="BV2" s="41" t="s">
        <v>10</v>
      </c>
      <c r="BW2" s="41" t="s">
        <v>11</v>
      </c>
      <c r="BX2" s="41" t="s">
        <v>12</v>
      </c>
      <c r="BY2" s="41" t="s">
        <v>13</v>
      </c>
      <c r="BZ2" s="41" t="s">
        <v>14</v>
      </c>
      <c r="CB2" s="35" t="s">
        <v>50</v>
      </c>
      <c r="CC2" s="35" t="s">
        <v>15</v>
      </c>
      <c r="CD2" s="35" t="s">
        <v>51</v>
      </c>
      <c r="CE2" s="35" t="s">
        <v>52</v>
      </c>
      <c r="CF2" s="35" t="s">
        <v>53</v>
      </c>
      <c r="CG2" s="35" t="s">
        <v>53</v>
      </c>
      <c r="CH2" s="35" t="s">
        <v>53</v>
      </c>
      <c r="CI2" s="35" t="s">
        <v>53</v>
      </c>
    </row>
    <row r="3" spans="1:87">
      <c r="A3" s="9">
        <v>1989</v>
      </c>
      <c r="B3" s="27">
        <f t="shared" ref="B3:B25" si="0">+K3/H3</f>
        <v>0</v>
      </c>
      <c r="C3" s="22">
        <f t="shared" ref="C3:C25" si="1">+L3/H3</f>
        <v>-4.4915634519618386E-2</v>
      </c>
      <c r="D3" s="22">
        <f t="shared" ref="D3:D25" si="2">+J3/H3</f>
        <v>0</v>
      </c>
      <c r="E3" s="46">
        <v>-93.141999999999996</v>
      </c>
      <c r="F3" s="46">
        <v>-26.169</v>
      </c>
      <c r="G3" s="46">
        <v>52.298999999999999</v>
      </c>
      <c r="H3" s="46">
        <v>5482.1</v>
      </c>
      <c r="I3" s="46">
        <v>-99.486000000000004</v>
      </c>
      <c r="J3" s="46"/>
      <c r="K3" s="46"/>
      <c r="L3" s="46">
        <f>+N3-T3</f>
        <v>-246.23199999999997</v>
      </c>
      <c r="M3" s="46"/>
      <c r="N3" s="46">
        <f t="shared" ref="N3:N39" si="3">SUM(O3:R3)</f>
        <v>2070.8679999999999</v>
      </c>
      <c r="O3" s="46">
        <v>553.16799999999989</v>
      </c>
      <c r="P3" s="46">
        <v>116.9</v>
      </c>
      <c r="Q3" s="46">
        <v>197.3</v>
      </c>
      <c r="R3" s="46">
        <v>1203.5</v>
      </c>
      <c r="S3" s="46"/>
      <c r="T3" s="46">
        <f>SUM(U3:X3)</f>
        <v>2317.1</v>
      </c>
      <c r="U3" s="46">
        <v>467.90000000000009</v>
      </c>
      <c r="V3" s="46">
        <v>572.1</v>
      </c>
      <c r="W3" s="46">
        <v>276.10000000000002</v>
      </c>
      <c r="X3" s="46">
        <v>1001</v>
      </c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</row>
    <row r="4" spans="1:87">
      <c r="A4" s="9">
        <v>1990</v>
      </c>
      <c r="B4" s="27">
        <f t="shared" si="0"/>
        <v>5.3098870787001142E-3</v>
      </c>
      <c r="C4" s="22">
        <f t="shared" si="1"/>
        <v>-3.9716403758296701E-2</v>
      </c>
      <c r="D4" s="22">
        <f t="shared" si="2"/>
        <v>0</v>
      </c>
      <c r="E4" s="46">
        <v>-80.864000000000004</v>
      </c>
      <c r="F4" s="46">
        <v>-26.654</v>
      </c>
      <c r="G4" s="46">
        <v>28.065999999999999</v>
      </c>
      <c r="H4" s="46">
        <v>5800.5</v>
      </c>
      <c r="I4" s="46">
        <v>-78.968000000000004</v>
      </c>
      <c r="J4" s="46"/>
      <c r="K4" s="46">
        <f t="shared" ref="K4:K39" si="4">+Z4-AF4</f>
        <v>30.800000000000011</v>
      </c>
      <c r="L4" s="46">
        <f t="shared" ref="L4:L39" si="5">+N4-T4</f>
        <v>-230.375</v>
      </c>
      <c r="M4" s="46"/>
      <c r="N4" s="46">
        <f t="shared" si="3"/>
        <v>2178.9780000000001</v>
      </c>
      <c r="O4" s="46">
        <v>616.67800000000011</v>
      </c>
      <c r="P4" s="46">
        <v>144.69999999999999</v>
      </c>
      <c r="Q4" s="46">
        <v>197.6</v>
      </c>
      <c r="R4" s="46">
        <v>1220</v>
      </c>
      <c r="S4" s="46"/>
      <c r="T4" s="46">
        <f>SUM(U4:X4)</f>
        <v>2409.3530000000001</v>
      </c>
      <c r="U4" s="46">
        <v>505.35300000000007</v>
      </c>
      <c r="V4" s="46">
        <v>588.70000000000005</v>
      </c>
      <c r="W4" s="46">
        <v>243.8</v>
      </c>
      <c r="X4" s="46">
        <v>1071.5</v>
      </c>
      <c r="Y4" s="46"/>
      <c r="Z4" s="46">
        <f>SUM(AA4:AD4)</f>
        <v>170.5</v>
      </c>
      <c r="AA4" s="46">
        <v>66</v>
      </c>
      <c r="AB4" s="46">
        <v>12</v>
      </c>
      <c r="AC4" s="46">
        <v>6.9</v>
      </c>
      <c r="AD4" s="46">
        <v>85.6</v>
      </c>
      <c r="AE4" s="46"/>
      <c r="AF4" s="46">
        <f>SUM(AG4:AJ4)</f>
        <v>139.69999999999999</v>
      </c>
      <c r="AG4" s="46">
        <v>3.5</v>
      </c>
      <c r="AH4" s="46">
        <v>53.9</v>
      </c>
      <c r="AI4" s="46">
        <v>9.3000000000000007</v>
      </c>
      <c r="AJ4" s="46">
        <v>73</v>
      </c>
      <c r="AL4" s="50">
        <v>81.233999999999995</v>
      </c>
      <c r="AM4" s="50">
        <v>37.183</v>
      </c>
      <c r="AN4" s="50">
        <v>21.361000000000001</v>
      </c>
      <c r="AO4" s="50">
        <v>7.4039999999999999</v>
      </c>
      <c r="AP4" s="50">
        <v>15.286</v>
      </c>
      <c r="AQ4" s="50"/>
      <c r="AR4" s="50">
        <v>139.357</v>
      </c>
      <c r="AS4" s="50">
        <v>48.494</v>
      </c>
      <c r="AT4" s="50">
        <v>34.048999999999992</v>
      </c>
      <c r="AU4" s="50">
        <v>-15.952999999999999</v>
      </c>
      <c r="AV4" s="50">
        <v>72.766999999999996</v>
      </c>
      <c r="AX4">
        <f>AVERAGE(returns!Z4,returns!AL4)</f>
        <v>-2.0923851151219744E-3</v>
      </c>
      <c r="AY4" s="51">
        <f>AVERAGE(returns!AA4,returns!AM4)</f>
        <v>2.9997486664849429E-2</v>
      </c>
      <c r="AZ4" s="51">
        <f>AVERAGE(returns!AB4,returns!AN4)</f>
        <v>-1.3946935257135749E-3</v>
      </c>
      <c r="BA4" s="51">
        <f>AVERAGE(returns!AC4,returns!AO4)</f>
        <v>-0.10953895676316583</v>
      </c>
      <c r="BB4" s="51">
        <f>AVERAGE(returns!AD4,returns!AP4)</f>
        <v>3.7569008524542188E-3</v>
      </c>
      <c r="BD4" s="51">
        <f>AVERAGE(returns!AF4,returns!AR4)</f>
        <v>6.9699679433424616E-2</v>
      </c>
      <c r="BE4" s="51">
        <f>AVERAGE(returns!AG4,returns!AS4)</f>
        <v>6.0013869546979071E-2</v>
      </c>
      <c r="BF4" s="51">
        <f>AVERAGE(returns!AH4,returns!AT4)</f>
        <v>9.2305053774998563E-2</v>
      </c>
      <c r="BG4" s="51">
        <f>AVERAGE(returns!AI4,returns!AU4)</f>
        <v>3.536083331372869E-2</v>
      </c>
      <c r="BH4" s="51">
        <f>AVERAGE(returns!AJ4,returns!AV4)</f>
        <v>7.0543977434464444E-2</v>
      </c>
      <c r="BJ4">
        <f>SUM(BK4:BN4)</f>
        <v>1</v>
      </c>
      <c r="BK4">
        <f>AVERAGE(O3/$N3,U3/$T3,O4/$N4,U4/$T4)</f>
        <v>0.24045280143240622</v>
      </c>
      <c r="BL4" s="51">
        <f t="shared" ref="BL4:BN4" si="6">AVERAGE(P3/$N3,V3/$T3,P4/$N4,V4/$T4)</f>
        <v>0.15352498764867167</v>
      </c>
      <c r="BM4" s="51">
        <f t="shared" si="6"/>
        <v>0.10157633338483128</v>
      </c>
      <c r="BN4" s="51">
        <f t="shared" si="6"/>
        <v>0.50444587753409087</v>
      </c>
      <c r="BP4">
        <f>AVERAGE(returns!B4,returns!N4)</f>
        <v>-1.7104754590639835E-2</v>
      </c>
      <c r="BQ4" s="51">
        <f>AVERAGE(returns!C4,returns!O4)</f>
        <v>8.6396549033654936E-3</v>
      </c>
      <c r="BR4" s="51">
        <f>AVERAGE(returns!D4,returns!P4)</f>
        <v>-1.8704542053671724E-2</v>
      </c>
      <c r="BS4" s="51">
        <f>AVERAGE(returns!E4,returns!Q4)</f>
        <v>-0.15208137256463455</v>
      </c>
      <c r="BT4" s="51">
        <f>AVERAGE(returns!F4,returns!R4)</f>
        <v>-1.1553538271095523E-3</v>
      </c>
      <c r="BV4" s="51">
        <f>AVERAGE(returns!H4,returns!T4)</f>
        <v>1.5012369475517859E-2</v>
      </c>
      <c r="BW4" s="51">
        <f>AVERAGE(returns!I4,returns!U4)</f>
        <v>2.1357831761483932E-2</v>
      </c>
      <c r="BX4" s="51">
        <f>AVERAGE(returns!J4,returns!V4)</f>
        <v>1.7309848527958152E-2</v>
      </c>
      <c r="BY4" s="51">
        <f>AVERAGE(returns!K4,returns!W4)</f>
        <v>4.2542415801468732E-2</v>
      </c>
      <c r="BZ4" s="51">
        <f>AVERAGE(returns!L4,returns!X4)</f>
        <v>4.0303811280679187E-3</v>
      </c>
      <c r="CB4" s="51">
        <f>$BK4*(returns!AA4-returns!AM4)+(returns!AB4-returns!AN4)*data!$BL4+data!$BM4*(returns!AC4-returns!AO4)+(returns!AD4-returns!AP4)*data!$BN4</f>
        <v>2.4916023828969501E-3</v>
      </c>
      <c r="CC4" s="51">
        <f>$BK4*(returns!AG4-returns!AS4)+(returns!AH4-returns!AT4)*data!$BL4+data!$BM4*(returns!AI4-returns!AU4)+(returns!AJ4-returns!AV4)*data!$BN4</f>
        <v>2.5243771149324794E-2</v>
      </c>
      <c r="CD4">
        <f>$BK4*(returns!C4-returns!O4)+(returns!D4-returns!P4)*data!$BL4+data!$BM4*(returns!E4-returns!Q4)+(returns!F4-returns!R4)*data!$BN4</f>
        <v>-2.0192109999026681E-2</v>
      </c>
      <c r="CE4" s="51">
        <f>$BK4*(returns!I4-returns!U4)+(returns!J4-returns!V4)*data!$BL4+data!$BM4*(returns!K4-returns!W4)+(returns!L4-returns!X4)*data!$BN4</f>
        <v>2.3573427337040487E-2</v>
      </c>
      <c r="CF4" s="51">
        <f>AY4*(AVERAGE($O3/$N3,$O4/$N4)-AVERAGE($U3/$T3,$U4/$T4))+(AVERAGE($P3/$N3,$P4/$N4)-AVERAGE($V4/$T4,$V3/$T3))*AZ4+BA4*(AVERAGE($Q4/$N4,$Q3/$N3)-AVERAGE($W4/$T4,$W3/$T3))+(AVERAGE($R4/$N4,$R3/$N3)-AVERAGE($X4/$T4,$X3/$T3))*BB4</f>
        <v>4.7134096312283959E-3</v>
      </c>
      <c r="CG4" s="51">
        <f>BE4*(AVERAGE($O3/$N3,$O4/$N4)-AVERAGE($U3/$T3,$U4/$T4))+(AVERAGE($P3/$N3,$P4/$N4)-AVERAGE($V4/$T4,$V3/$T3))*BF4+BG4*(AVERAGE($Q4/$N4,$Q3/$N3)-AVERAGE($W4/$T4,$W3/$T3))+(AVERAGE($R4/$N4,$R3/$N3)-AVERAGE($X4/$T4,$X3/$T3))*BH4</f>
        <v>-4.1322565232392878E-3</v>
      </c>
      <c r="CH4" s="51">
        <f>BQ4*(AVERAGE($O3/$N3,$O4/$N4)-AVERAGE($U3/$T3,$U4/$T4))+(AVERAGE($P3/$N3,$P4/$N4)-AVERAGE($V4/$T4,$V3/$T3))*BR4+BS4*(AVERAGE($Q4/$N4,$Q3/$N3)-AVERAGE($W4/$T4,$W3/$T3))+(AVERAGE($R4/$N4,$R3/$N3)-AVERAGE($X4/$T4,$X3/$T3))*BT4</f>
        <v>6.5055095520117181E-3</v>
      </c>
      <c r="CI4" s="51">
        <f>BW4*(AVERAGE($O3/$N3,$O4/$N4)-AVERAGE($U3/$T3,$U4/$T4))+(AVERAGE($P3/$N3,$P4/$N4)-AVERAGE($V4/$T4,$V3/$T3))*BX4+BY4*(AVERAGE($Q4/$N4,$Q3/$N3)-AVERAGE($W4/$T4,$W3/$T3))+(AVERAGE($R4/$N4,$R3/$N3)-AVERAGE($X4/$T4,$X3/$T3))*BZ4</f>
        <v>-1.9086492365866059E-3</v>
      </c>
    </row>
    <row r="5" spans="1:87">
      <c r="A5" s="9">
        <v>1991</v>
      </c>
      <c r="B5" s="27">
        <f t="shared" si="0"/>
        <v>4.4892441714924607E-3</v>
      </c>
      <c r="C5" s="22">
        <f t="shared" si="1"/>
        <v>-4.8689774870245804E-2</v>
      </c>
      <c r="D5" s="22">
        <f t="shared" si="2"/>
        <v>0</v>
      </c>
      <c r="E5" s="46">
        <v>-31.135000000000002</v>
      </c>
      <c r="F5" s="46">
        <v>9.9039999999999999</v>
      </c>
      <c r="G5" s="46">
        <v>-41.600999999999999</v>
      </c>
      <c r="H5" s="46">
        <v>5992.1</v>
      </c>
      <c r="I5" s="46">
        <v>2.8980000000000001</v>
      </c>
      <c r="J5" s="46"/>
      <c r="K5" s="46">
        <f t="shared" si="4"/>
        <v>26.899999999999977</v>
      </c>
      <c r="L5" s="46">
        <f t="shared" si="5"/>
        <v>-291.75399999999991</v>
      </c>
      <c r="M5" s="46"/>
      <c r="N5" s="46">
        <f t="shared" si="3"/>
        <v>2286.4560000000001</v>
      </c>
      <c r="O5" s="46">
        <v>643.35600000000022</v>
      </c>
      <c r="P5" s="46">
        <v>176.8</v>
      </c>
      <c r="Q5" s="46">
        <v>279</v>
      </c>
      <c r="R5" s="46">
        <v>1187.3</v>
      </c>
      <c r="S5" s="46"/>
      <c r="T5" s="46">
        <f t="shared" ref="T5:T39" si="7">SUM(U5:X5)</f>
        <v>2578.21</v>
      </c>
      <c r="U5" s="46">
        <v>533.40999999999985</v>
      </c>
      <c r="V5" s="46">
        <v>648.1</v>
      </c>
      <c r="W5" s="46">
        <v>299</v>
      </c>
      <c r="X5" s="46">
        <v>1097.7</v>
      </c>
      <c r="Y5" s="46"/>
      <c r="Z5" s="46">
        <f t="shared" ref="Z5:Z39" si="8">SUM(AA5:AD5)</f>
        <v>147.89999999999998</v>
      </c>
      <c r="AA5" s="46">
        <v>58.7</v>
      </c>
      <c r="AB5" s="46">
        <v>15.1</v>
      </c>
      <c r="AC5" s="46">
        <v>7.3</v>
      </c>
      <c r="AD5" s="46">
        <v>66.8</v>
      </c>
      <c r="AE5" s="46"/>
      <c r="AF5" s="46">
        <f t="shared" ref="AF5:AF39" si="9">SUM(AG5:AJ5)</f>
        <v>121</v>
      </c>
      <c r="AG5" s="46">
        <v>-2.2999999999999998</v>
      </c>
      <c r="AH5" s="46">
        <v>54.7</v>
      </c>
      <c r="AI5" s="46">
        <v>9.5</v>
      </c>
      <c r="AJ5" s="46">
        <v>59.1</v>
      </c>
      <c r="AL5" s="50">
        <v>64.388000000000005</v>
      </c>
      <c r="AM5" s="50">
        <v>37.889000000000003</v>
      </c>
      <c r="AN5" s="50">
        <v>15.016999999999999</v>
      </c>
      <c r="AO5" s="50">
        <v>30.655999999999999</v>
      </c>
      <c r="AP5" s="50">
        <v>-19.173999999999999</v>
      </c>
      <c r="AQ5" s="50"/>
      <c r="AR5" s="50">
        <v>108.221</v>
      </c>
      <c r="AS5" s="50">
        <v>23.170999999999999</v>
      </c>
      <c r="AT5" s="50">
        <v>46.748000000000005</v>
      </c>
      <c r="AU5" s="50">
        <v>10.416</v>
      </c>
      <c r="AV5" s="50">
        <v>27.885999999999999</v>
      </c>
      <c r="AX5" s="51">
        <f>AVERAGE(returns!Z5,returns!AL5)</f>
        <v>1.5640913798157862E-2</v>
      </c>
      <c r="AY5" s="51">
        <f>AVERAGE(returns!AA5,returns!AM5)</f>
        <v>-1.2247396728206055E-2</v>
      </c>
      <c r="AZ5" s="51">
        <f>AVERAGE(returns!AB5,returns!AN5)</f>
        <v>3.9597898756435608E-2</v>
      </c>
      <c r="BA5" s="51">
        <f>AVERAGE(returns!AC5,returns!AO5)</f>
        <v>0.13750772714242465</v>
      </c>
      <c r="BB5" s="51">
        <f>AVERAGE(returns!AD5,returns!AP5)</f>
        <v>-3.5354863942293536E-3</v>
      </c>
      <c r="BD5" s="51">
        <f>AVERAGE(returns!AF5,returns!AR5)</f>
        <v>5.7401475782758393E-2</v>
      </c>
      <c r="BE5" s="51">
        <f>AVERAGE(returns!AG5,returns!AS5)</f>
        <v>4.437187245469134E-2</v>
      </c>
      <c r="BF5" s="51">
        <f>AVERAGE(returns!AH5,returns!AT5)</f>
        <v>9.1194378107150531E-2</v>
      </c>
      <c r="BG5" s="51">
        <f>AVERAGE(returns!AI5,returns!AU5)</f>
        <v>3.2818669827515023E-2</v>
      </c>
      <c r="BH5" s="51">
        <f>AVERAGE(returns!AJ5,returns!AV5)</f>
        <v>5.4993997642811182E-2</v>
      </c>
      <c r="BI5" s="51"/>
      <c r="BJ5" s="51">
        <f t="shared" ref="BJ5:BJ39" si="10">SUM(BK5:BN5)</f>
        <v>1</v>
      </c>
      <c r="BK5" s="51">
        <f t="shared" ref="BK5:BK39" si="11">AVERAGE(O4/$N4,U4/$T4,O5/$N5,U5/$T5)</f>
        <v>0.24525684802768222</v>
      </c>
      <c r="BL5" s="51">
        <f t="shared" ref="BL5:BL39" si="12">AVERAGE(P4/$N4,V4/$T4,P5/$N5,V5/$T5)</f>
        <v>0.15986189928961891</v>
      </c>
      <c r="BM5" s="51">
        <f t="shared" ref="BM5:BM39" si="13">AVERAGE(Q4/$N4,W4/$T4,Q5/$N5,W5/$T5)</f>
        <v>0.10746713612012918</v>
      </c>
      <c r="BN5" s="51">
        <f t="shared" ref="BN5:BN39" si="14">AVERAGE(R4/$N4,X4/$T4,R5/$N5,X5/$T5)</f>
        <v>0.48741411656256972</v>
      </c>
      <c r="BO5" s="51"/>
      <c r="BP5" s="51">
        <f>AVERAGE(returns!B5,returns!N5)</f>
        <v>1.579586415134623E-2</v>
      </c>
      <c r="BQ5" s="51">
        <f>AVERAGE(returns!C5,returns!O5)</f>
        <v>-9.4646227918016961E-3</v>
      </c>
      <c r="BR5" s="51">
        <f>AVERAGE(returns!D5,returns!P5)</f>
        <v>4.3323788475351024E-2</v>
      </c>
      <c r="BS5" s="51">
        <f>AVERAGE(returns!E5,returns!Q5)</f>
        <v>0.12890512537994037</v>
      </c>
      <c r="BT5" s="51">
        <f>AVERAGE(returns!F5,returns!R5)</f>
        <v>-4.0709508578075024E-3</v>
      </c>
      <c r="BU5" s="51"/>
      <c r="BV5" s="51">
        <f>AVERAGE(returns!H5,returns!T5)</f>
        <v>-1.5495035318836825E-4</v>
      </c>
      <c r="BW5" s="51">
        <f>AVERAGE(returns!I5,returns!U5)</f>
        <v>-2.7827739364043591E-3</v>
      </c>
      <c r="BX5" s="51">
        <f>AVERAGE(returns!J5,returns!V5)</f>
        <v>-3.7258897189154164E-3</v>
      </c>
      <c r="BY5" s="51">
        <f>AVERAGE(returns!K5,returns!W5)</f>
        <v>8.6026017624842629E-3</v>
      </c>
      <c r="BZ5" s="51">
        <f>AVERAGE(returns!L5,returns!X5)</f>
        <v>3.899903918560127E-4</v>
      </c>
      <c r="CA5" s="51"/>
      <c r="CB5" s="51">
        <f>$BK5*(returns!AA5-returns!AM5)+(returns!AB5-returns!AN5)*data!$BL5+data!$BM5*(returns!AC5-returns!AO5)+(returns!AD5-returns!AP5)*data!$BN5</f>
        <v>-1.4670794759161016E-2</v>
      </c>
      <c r="CC5" s="51">
        <f>$BK5*(returns!AG5-returns!AS5)+(returns!AH5-returns!AT5)*data!$BL5+data!$BM5*(returns!AI5-returns!AU5)+(returns!AJ5-returns!AV5)*data!$BN5</f>
        <v>2.4834860046381645E-2</v>
      </c>
      <c r="CD5" s="51">
        <f>$BK5*(returns!C5-returns!O5)+(returns!D5-returns!P5)*data!$BL5+data!$BM5*(returns!E5-returns!Q5)+(returns!F5-returns!R5)*data!$BN5</f>
        <v>-1.5952489562126665E-2</v>
      </c>
      <c r="CE5" s="51">
        <f>$BK5*(returns!I5-returns!U5)+(returns!J5-returns!V5)*data!$BL5+data!$BM5*(returns!K5-returns!W5)+(returns!L5-returns!X5)*data!$BN5</f>
        <v>1.4235070352680542E-3</v>
      </c>
      <c r="CF5" s="51">
        <f t="shared" ref="CF5:CF39" si="15">AY5*(AVERAGE($O4/$N4,$O5/$N5)-AVERAGE($U4/$T4,$U5/$T5))+(AVERAGE($P4/$N4,$P5/$N5)-AVERAGE($V5/$T5,$V4/$T4))*AZ5+BA5*(AVERAGE($Q5/$N5,$Q4/$N4)-AVERAGE($W5/$T5,$W4/$T4))+(AVERAGE($R5/$N5,$R4/$N4)-AVERAGE($X5/$T5,$X4/$T4))*BB5</f>
        <v>-8.5487671217658653E-3</v>
      </c>
      <c r="CG5" s="51">
        <f t="shared" ref="CG5:CG39" si="16">BE5*(AVERAGE($O4/$N4,$O5/$N5)-AVERAGE($U4/$T4,$U5/$T5))+(AVERAGE($P4/$N4,$P5/$N5)-AVERAGE($V5/$T5,$V4/$T4))*BF5+BG5*(AVERAGE($Q5/$N5,$Q4/$N4)-AVERAGE($W5/$T5,$W4/$T4))+(AVERAGE($R5/$N5,$R4/$N4)-AVERAGE($X5/$T5,$X4/$T4))*BH5</f>
        <v>-7.1063039104298335E-3</v>
      </c>
      <c r="CH5" s="51">
        <f t="shared" ref="CH5:CH39" si="17">BQ5*(AVERAGE($O4/$N4,$O5/$N5)-AVERAGE($U4/$T4,$U5/$T5))+(AVERAGE($P4/$N4,$P5/$N5)-AVERAGE($V5/$T5,$V4/$T4))*BR5+BS5*(AVERAGE($Q5/$N5,$Q4/$N4)-AVERAGE($W5/$T5,$W4/$T4))+(AVERAGE($R5/$N5,$R4/$N4)-AVERAGE($X5/$T5,$X4/$T4))*BT5</f>
        <v>-9.0356296707804224E-3</v>
      </c>
      <c r="CI5" s="51">
        <f t="shared" ref="CI5:CI39" si="18">BW5*(AVERAGE($O4/$N4,$O5/$N5)-AVERAGE($U4/$T4,$U5/$T5))+(AVERAGE($P4/$N4,$P5/$N5)-AVERAGE($V5/$T5,$V4/$T4))*BX5+BY5*(AVERAGE($Q5/$N5,$Q4/$N4)-AVERAGE($W5/$T5,$W4/$T4))+(AVERAGE($R5/$N5,$R4/$N4)-AVERAGE($X5/$T5,$X4/$T4))*BZ5</f>
        <v>4.7168341738283639E-4</v>
      </c>
    </row>
    <row r="6" spans="1:87">
      <c r="A6" s="9">
        <v>1992</v>
      </c>
      <c r="B6" s="27">
        <f t="shared" si="0"/>
        <v>4.2728978446304961E-3</v>
      </c>
      <c r="C6" s="22">
        <f t="shared" si="1"/>
        <v>-6.4806300553427024E-2</v>
      </c>
      <c r="D6" s="22">
        <f t="shared" si="2"/>
        <v>0</v>
      </c>
      <c r="E6" s="46">
        <v>-39.212000000000003</v>
      </c>
      <c r="F6" s="46">
        <v>-36.636000000000003</v>
      </c>
      <c r="G6" s="46">
        <v>-43.774999999999999</v>
      </c>
      <c r="H6" s="46">
        <v>6342.3</v>
      </c>
      <c r="I6" s="46">
        <v>-51.613</v>
      </c>
      <c r="J6" s="46"/>
      <c r="K6" s="46">
        <f t="shared" si="4"/>
        <v>27.099999999999994</v>
      </c>
      <c r="L6" s="46">
        <f t="shared" si="5"/>
        <v>-411.02100000000019</v>
      </c>
      <c r="M6" s="46"/>
      <c r="N6" s="46">
        <f t="shared" si="3"/>
        <v>2331.6959999999999</v>
      </c>
      <c r="O6" s="46">
        <v>663.79600000000005</v>
      </c>
      <c r="P6" s="46">
        <v>200.8</v>
      </c>
      <c r="Q6" s="46">
        <v>314.3</v>
      </c>
      <c r="R6" s="46">
        <v>1152.8</v>
      </c>
      <c r="S6" s="46"/>
      <c r="T6" s="46">
        <f t="shared" si="7"/>
        <v>2742.7170000000001</v>
      </c>
      <c r="U6" s="46">
        <v>540.31700000000001</v>
      </c>
      <c r="V6" s="46">
        <v>702</v>
      </c>
      <c r="W6" s="46">
        <v>329</v>
      </c>
      <c r="X6" s="46">
        <v>1171.4000000000001</v>
      </c>
      <c r="Y6" s="46"/>
      <c r="Z6" s="46">
        <f t="shared" si="8"/>
        <v>131.9</v>
      </c>
      <c r="AA6" s="46">
        <v>57.5</v>
      </c>
      <c r="AB6" s="46">
        <v>17.399999999999999</v>
      </c>
      <c r="AC6" s="46">
        <v>10.1</v>
      </c>
      <c r="AD6" s="46">
        <v>46.9</v>
      </c>
      <c r="AE6" s="46"/>
      <c r="AF6" s="46">
        <f t="shared" si="9"/>
        <v>104.80000000000001</v>
      </c>
      <c r="AG6" s="46">
        <v>2.2000000000000002</v>
      </c>
      <c r="AH6" s="46">
        <v>52.9</v>
      </c>
      <c r="AI6" s="46">
        <v>9.6</v>
      </c>
      <c r="AJ6" s="46">
        <v>40.1</v>
      </c>
      <c r="AL6" s="50">
        <v>74.41</v>
      </c>
      <c r="AM6" s="50">
        <v>48.265999999999998</v>
      </c>
      <c r="AN6" s="50">
        <v>16.77</v>
      </c>
      <c r="AO6" s="50">
        <v>32.396000000000001</v>
      </c>
      <c r="AP6" s="50">
        <v>-23.021999999999998</v>
      </c>
      <c r="AQ6" s="50"/>
      <c r="AR6" s="50">
        <v>168.34899999999999</v>
      </c>
      <c r="AS6" s="50">
        <v>19.823</v>
      </c>
      <c r="AT6" s="50">
        <v>77.914999999999992</v>
      </c>
      <c r="AU6" s="50">
        <v>-5.609</v>
      </c>
      <c r="AV6" s="50">
        <v>76.220000000000013</v>
      </c>
      <c r="AX6" s="51">
        <f>AVERAGE(returns!Z6,returns!AL6)</f>
        <v>-1.1216095086651993E-2</v>
      </c>
      <c r="AY6" s="51">
        <f>AVERAGE(returns!AA6,returns!AM6)</f>
        <v>-2.4708413352193252E-2</v>
      </c>
      <c r="AZ6" s="51">
        <f>AVERAGE(returns!AB6,returns!AN6)</f>
        <v>-1.541466168858804E-2</v>
      </c>
      <c r="BA6" s="51">
        <f>AVERAGE(returns!AC6,returns!AO6)</f>
        <v>1.2359565036753298E-2</v>
      </c>
      <c r="BB6" s="51">
        <f>AVERAGE(returns!AD6,returns!AP6)</f>
        <v>-5.2428690505674598E-3</v>
      </c>
      <c r="BD6" s="51">
        <f>AVERAGE(returns!AF6,returns!AR6)</f>
        <v>4.8278677877471865E-2</v>
      </c>
      <c r="BE6" s="51">
        <f>AVERAGE(returns!AG6,returns!AS6)</f>
        <v>4.6037701308923089E-2</v>
      </c>
      <c r="BF6" s="51">
        <f>AVERAGE(returns!AH6,returns!AT6)</f>
        <v>8.5262791268443383E-2</v>
      </c>
      <c r="BG6" s="51">
        <f>AVERAGE(returns!AI6,returns!AU6)</f>
        <v>3.2310052486309436E-2</v>
      </c>
      <c r="BH6" s="51">
        <f>AVERAGE(returns!AJ6,returns!AV6)</f>
        <v>3.771408339112154E-2</v>
      </c>
      <c r="BI6" s="51"/>
      <c r="BJ6" s="51">
        <f t="shared" si="10"/>
        <v>1</v>
      </c>
      <c r="BK6" s="51">
        <f t="shared" si="11"/>
        <v>0.24248823783872966</v>
      </c>
      <c r="BL6" s="51">
        <f t="shared" si="12"/>
        <v>0.16769225324139053</v>
      </c>
      <c r="BM6" s="51">
        <f t="shared" si="13"/>
        <v>0.12318586761006185</v>
      </c>
      <c r="BN6" s="51">
        <f t="shared" si="14"/>
        <v>0.46663364130981799</v>
      </c>
      <c r="BO6" s="51"/>
      <c r="BP6" s="51">
        <f>AVERAGE(returns!B6,returns!N6)</f>
        <v>4.264327228116818E-3</v>
      </c>
      <c r="BQ6" s="51">
        <f>AVERAGE(returns!C6,returns!O6)</f>
        <v>-2.8870219185217249E-3</v>
      </c>
      <c r="BR6" s="51">
        <f>AVERAGE(returns!D6,returns!P6)</f>
        <v>7.4935205678424311E-3</v>
      </c>
      <c r="BS6" s="51">
        <f>AVERAGE(returns!E6,returns!Q6)</f>
        <v>5.3991117371154113E-2</v>
      </c>
      <c r="BT6" s="51">
        <f>AVERAGE(returns!F6,returns!R6)</f>
        <v>-2.3075936925772405E-3</v>
      </c>
      <c r="BU6" s="51"/>
      <c r="BV6" s="51">
        <f>AVERAGE(returns!H6,returns!T6)</f>
        <v>-1.5480422314768809E-2</v>
      </c>
      <c r="BW6" s="51">
        <f>AVERAGE(returns!I6,returns!U6)</f>
        <v>-2.1821391433671525E-2</v>
      </c>
      <c r="BX6" s="51">
        <f>AVERAGE(returns!J6,returns!V6)</f>
        <v>-2.2908182256430473E-2</v>
      </c>
      <c r="BY6" s="51">
        <f>AVERAGE(returns!K6,returns!W6)</f>
        <v>-4.1631552334400808E-2</v>
      </c>
      <c r="BZ6" s="51">
        <f>AVERAGE(returns!L6,returns!X6)</f>
        <v>-2.933385474776944E-3</v>
      </c>
      <c r="CA6" s="51"/>
      <c r="CB6" s="51">
        <f>$BK6*(returns!AA6-returns!AM6)+(returns!AB6-returns!AN6)*data!$BL6+data!$BM6*(returns!AC6-returns!AO6)+(returns!AD6-returns!AP6)*data!$BN6</f>
        <v>-3.9796775979811322E-2</v>
      </c>
      <c r="CC6" s="51">
        <f>$BK6*(returns!AG6-returns!AS6)+(returns!AH6-returns!AT6)*data!$BL6+data!$BM6*(returns!AI6-returns!AU6)+(returns!AJ6-returns!AV6)*data!$BN6</f>
        <v>2.5292825112971106E-2</v>
      </c>
      <c r="CD6" s="51">
        <f>$BK6*(returns!C6-returns!O6)+(returns!D6-returns!P6)*data!$BL6+data!$BM6*(returns!E6-returns!Q6)+(returns!F6-returns!R6)*data!$BN6</f>
        <v>-1.4214198701080399E-2</v>
      </c>
      <c r="CE6" s="51">
        <f>$BK6*(returns!I6-returns!U6)+(returns!J6-returns!V6)*data!$BL6+data!$BM6*(returns!K6-returns!W6)+(returns!L6-returns!X6)*data!$BN6</f>
        <v>-2.5584341044901839E-2</v>
      </c>
      <c r="CF6" s="51">
        <f t="shared" si="15"/>
        <v>3.5448060309389265E-4</v>
      </c>
      <c r="CG6" s="51">
        <f t="shared" si="16"/>
        <v>-7.557156150268432E-3</v>
      </c>
      <c r="CH6" s="51">
        <f t="shared" si="17"/>
        <v>-1.1441233549491787E-3</v>
      </c>
      <c r="CI6" s="51">
        <f t="shared" si="18"/>
        <v>1.4987559273997159E-3</v>
      </c>
    </row>
    <row r="7" spans="1:87">
      <c r="A7" s="9">
        <v>1993</v>
      </c>
      <c r="B7" s="27">
        <f t="shared" si="0"/>
        <v>4.2895281519032945E-3</v>
      </c>
      <c r="C7" s="22">
        <f t="shared" si="1"/>
        <v>-4.266430692623812E-2</v>
      </c>
      <c r="D7" s="22">
        <f t="shared" si="2"/>
        <v>0</v>
      </c>
      <c r="E7" s="46">
        <v>-70.31</v>
      </c>
      <c r="F7" s="46">
        <v>-39.811999999999998</v>
      </c>
      <c r="G7" s="46">
        <v>6.3140000000000001</v>
      </c>
      <c r="H7" s="46">
        <v>6667.4</v>
      </c>
      <c r="I7" s="46">
        <v>-84.805999999999997</v>
      </c>
      <c r="J7" s="46"/>
      <c r="K7" s="46">
        <f t="shared" si="4"/>
        <v>28.600000000000023</v>
      </c>
      <c r="L7" s="46">
        <f t="shared" si="5"/>
        <v>-284.46000000000004</v>
      </c>
      <c r="M7" s="46"/>
      <c r="N7" s="46">
        <f t="shared" si="3"/>
        <v>2753.6480000000001</v>
      </c>
      <c r="O7" s="46">
        <v>723.44800000000032</v>
      </c>
      <c r="P7" s="46">
        <v>309.7</v>
      </c>
      <c r="Q7" s="46">
        <v>543.9</v>
      </c>
      <c r="R7" s="46">
        <v>1176.5999999999999</v>
      </c>
      <c r="S7" s="46"/>
      <c r="T7" s="46">
        <f t="shared" si="7"/>
        <v>3038.1080000000002</v>
      </c>
      <c r="U7" s="46">
        <v>593.30799999999999</v>
      </c>
      <c r="V7" s="46">
        <v>785.3</v>
      </c>
      <c r="W7" s="46">
        <v>373.5</v>
      </c>
      <c r="X7" s="46">
        <v>1286</v>
      </c>
      <c r="Y7" s="46"/>
      <c r="Z7" s="46">
        <f t="shared" si="8"/>
        <v>134.20000000000002</v>
      </c>
      <c r="AA7" s="46">
        <v>67.2</v>
      </c>
      <c r="AB7" s="46">
        <v>20.6</v>
      </c>
      <c r="AC7" s="46">
        <v>10.5</v>
      </c>
      <c r="AD7" s="46">
        <v>35.9</v>
      </c>
      <c r="AE7" s="46"/>
      <c r="AF7" s="46">
        <f t="shared" si="9"/>
        <v>105.6</v>
      </c>
      <c r="AG7" s="46">
        <v>7.9</v>
      </c>
      <c r="AH7" s="46">
        <v>40.6</v>
      </c>
      <c r="AI7" s="46">
        <v>10</v>
      </c>
      <c r="AJ7" s="46">
        <v>47.1</v>
      </c>
      <c r="AL7" s="50">
        <v>200.55199999999999</v>
      </c>
      <c r="AM7" s="50">
        <v>83.95</v>
      </c>
      <c r="AN7" s="50">
        <v>82.876999999999995</v>
      </c>
      <c r="AO7" s="50">
        <v>63.375999999999998</v>
      </c>
      <c r="AP7" s="50">
        <v>-29.651</v>
      </c>
      <c r="AQ7" s="50"/>
      <c r="AR7" s="50">
        <v>279.75799999999998</v>
      </c>
      <c r="AS7" s="50">
        <v>51.362000000000002</v>
      </c>
      <c r="AT7" s="50">
        <v>88.931000000000012</v>
      </c>
      <c r="AU7" s="50">
        <v>20.925999999999998</v>
      </c>
      <c r="AV7" s="50">
        <v>118.539</v>
      </c>
      <c r="AX7" s="51">
        <f>AVERAGE(returns!Z7,returns!AL7)</f>
        <v>3.0323370852781081E-2</v>
      </c>
      <c r="AY7" s="51">
        <f>AVERAGE(returns!AA7,returns!AM7)</f>
        <v>-5.4072303567391823E-3</v>
      </c>
      <c r="AZ7" s="51">
        <f>AVERAGE(returns!AB7,returns!AN7)</f>
        <v>1.5679353228539673E-2</v>
      </c>
      <c r="BA7" s="51">
        <f>AVERAGE(returns!AC7,returns!AO7)</f>
        <v>0.17039225524581364</v>
      </c>
      <c r="BB7" s="51">
        <f>AVERAGE(returns!AD7,returns!AP7)</f>
        <v>6.4528430253878643E-3</v>
      </c>
      <c r="BD7" s="51">
        <f>AVERAGE(returns!AF7,returns!AR7)</f>
        <v>4.465685068528101E-2</v>
      </c>
      <c r="BE7" s="51">
        <f>AVERAGE(returns!AG7,returns!AS7)</f>
        <v>5.5410164878874235E-2</v>
      </c>
      <c r="BF7" s="51">
        <f>AVERAGE(returns!AH7,returns!AT7)</f>
        <v>6.7650383432487124E-2</v>
      </c>
      <c r="BG7" s="51">
        <f>AVERAGE(returns!AI7,returns!AU7)</f>
        <v>2.6469785722164491E-2</v>
      </c>
      <c r="BH7" s="51">
        <f>AVERAGE(returns!AJ7,returns!AV7)</f>
        <v>3.4578292842761531E-2</v>
      </c>
      <c r="BI7" s="51"/>
      <c r="BJ7" s="51">
        <f t="shared" si="10"/>
        <v>1</v>
      </c>
      <c r="BK7" s="51">
        <f t="shared" si="11"/>
        <v>0.23492413429715048</v>
      </c>
      <c r="BL7" s="51">
        <f t="shared" si="12"/>
        <v>0.17825509427135378</v>
      </c>
      <c r="BM7" s="51">
        <f t="shared" si="13"/>
        <v>0.14380169677535617</v>
      </c>
      <c r="BN7" s="51">
        <f t="shared" si="14"/>
        <v>0.4430190746561396</v>
      </c>
      <c r="BO7" s="51"/>
      <c r="BP7" s="51">
        <f>AVERAGE(returns!B7,returns!N7)</f>
        <v>3.612621352019204E-2</v>
      </c>
      <c r="BQ7" s="51">
        <f>AVERAGE(returns!C7,returns!O7)</f>
        <v>4.0748741834282518E-3</v>
      </c>
      <c r="BR7" s="51">
        <f>AVERAGE(returns!D7,returns!P7)</f>
        <v>2.3642879612847476E-2</v>
      </c>
      <c r="BS7" s="51">
        <f>AVERAGE(returns!E7,returns!Q7)</f>
        <v>0.18052975233273977</v>
      </c>
      <c r="BT7" s="51">
        <f>AVERAGE(returns!F7,returns!R7)</f>
        <v>6.6111445007298025E-3</v>
      </c>
      <c r="BU7" s="51"/>
      <c r="BV7" s="51">
        <f>AVERAGE(returns!H7,returns!T7)</f>
        <v>-5.8028426674109571E-3</v>
      </c>
      <c r="BW7" s="51">
        <f>AVERAGE(returns!I7,returns!U7)</f>
        <v>-9.4821045401674332E-3</v>
      </c>
      <c r="BX7" s="51">
        <f>AVERAGE(returns!J7,returns!V7)</f>
        <v>-7.9635263843078063E-3</v>
      </c>
      <c r="BY7" s="51">
        <f>AVERAGE(returns!K7,returns!W7)</f>
        <v>-1.0137497086926123E-2</v>
      </c>
      <c r="BZ7" s="51">
        <f>AVERAGE(returns!L7,returns!X7)</f>
        <v>-6.2778085260174451E-4</v>
      </c>
      <c r="CA7" s="51"/>
      <c r="CB7" s="51">
        <f>$BK7*(returns!AA7-returns!AM7)+(returns!AB7-returns!AN7)*data!$BL7+data!$BM7*(returns!AC7-returns!AO7)+(returns!AD7-returns!AP7)*data!$BN7</f>
        <v>3.3276972421273879E-2</v>
      </c>
      <c r="CC7" s="51">
        <f>$BK7*(returns!AG7-returns!AS7)+(returns!AH7-returns!AT7)*data!$BL7+data!$BM7*(returns!AI7-returns!AU7)+(returns!AJ7-returns!AV7)*data!$BN7</f>
        <v>2.0237803887013274E-2</v>
      </c>
      <c r="CD7" s="51">
        <f>$BK7*(returns!C7-returns!O7)+(returns!D7-returns!P7)*data!$BL7+data!$BM7*(returns!E7-returns!Q7)+(returns!F7-returns!R7)*data!$BN7</f>
        <v>3.9359686022643336E-2</v>
      </c>
      <c r="CE7" s="51">
        <f>$BK7*(returns!I7-returns!U7)+(returns!J7-returns!V7)*data!$BL7+data!$BM7*(returns!K7-returns!W7)+(returns!L7-returns!X7)*data!$BN7</f>
        <v>-5.6667369628018958E-3</v>
      </c>
      <c r="CF7" s="51">
        <f t="shared" si="15"/>
        <v>4.9529546895818134E-3</v>
      </c>
      <c r="CG7" s="51">
        <f t="shared" si="16"/>
        <v>-3.9697051563399449E-3</v>
      </c>
      <c r="CH7" s="51">
        <f t="shared" si="17"/>
        <v>4.8896496773345021E-3</v>
      </c>
      <c r="CI7" s="51">
        <f t="shared" si="18"/>
        <v>4.6566357530901194E-5</v>
      </c>
    </row>
    <row r="8" spans="1:87">
      <c r="A8" s="9">
        <v>1994</v>
      </c>
      <c r="B8" s="27">
        <f t="shared" si="0"/>
        <v>2.9780387286173987E-3</v>
      </c>
      <c r="C8" s="22">
        <f t="shared" si="1"/>
        <v>-4.2124146107378836E-2</v>
      </c>
      <c r="D8" s="22">
        <f t="shared" si="2"/>
        <v>0</v>
      </c>
      <c r="E8" s="46">
        <v>-98.492999999999995</v>
      </c>
      <c r="F8" s="46">
        <v>-40.265000000000001</v>
      </c>
      <c r="G8" s="46">
        <v>-1.514</v>
      </c>
      <c r="H8" s="46">
        <v>7085.2</v>
      </c>
      <c r="I8" s="46">
        <v>-121.61199999999999</v>
      </c>
      <c r="J8" s="46"/>
      <c r="K8" s="46">
        <f t="shared" si="4"/>
        <v>21.099999999999994</v>
      </c>
      <c r="L8" s="46">
        <f t="shared" si="5"/>
        <v>-298.45800000000054</v>
      </c>
      <c r="M8" s="46"/>
      <c r="N8" s="46">
        <f t="shared" si="3"/>
        <v>2987.1179999999995</v>
      </c>
      <c r="O8" s="46">
        <v>786.51799999999957</v>
      </c>
      <c r="P8" s="46">
        <v>310.39999999999998</v>
      </c>
      <c r="Q8" s="46">
        <v>626.79999999999995</v>
      </c>
      <c r="R8" s="46">
        <v>1263.4000000000001</v>
      </c>
      <c r="S8" s="46"/>
      <c r="T8" s="46">
        <f t="shared" si="7"/>
        <v>3285.576</v>
      </c>
      <c r="U8" s="46">
        <v>617.97600000000011</v>
      </c>
      <c r="V8" s="46">
        <v>852.9</v>
      </c>
      <c r="W8" s="46">
        <v>397.7</v>
      </c>
      <c r="X8" s="46">
        <v>1417</v>
      </c>
      <c r="Y8" s="46"/>
      <c r="Z8" s="46">
        <f t="shared" si="8"/>
        <v>164.6</v>
      </c>
      <c r="AA8" s="46">
        <v>77.3</v>
      </c>
      <c r="AB8" s="46">
        <v>23.9</v>
      </c>
      <c r="AC8" s="46">
        <v>15.5</v>
      </c>
      <c r="AD8" s="46">
        <v>47.9</v>
      </c>
      <c r="AE8" s="46"/>
      <c r="AF8" s="46">
        <f t="shared" si="9"/>
        <v>143.5</v>
      </c>
      <c r="AG8" s="46">
        <v>22.2</v>
      </c>
      <c r="AH8" s="46">
        <v>59.7</v>
      </c>
      <c r="AI8" s="46">
        <v>11.2</v>
      </c>
      <c r="AJ8" s="46">
        <v>50.4</v>
      </c>
      <c r="AL8" s="50">
        <v>178.93700000000001</v>
      </c>
      <c r="AM8" s="50">
        <v>80.167000000000002</v>
      </c>
      <c r="AN8" s="50">
        <v>14.901999999999999</v>
      </c>
      <c r="AO8" s="50">
        <v>48.287999999999997</v>
      </c>
      <c r="AP8" s="50">
        <v>35.58</v>
      </c>
      <c r="AQ8" s="50"/>
      <c r="AR8" s="50">
        <v>303.17399999999998</v>
      </c>
      <c r="AS8" s="50">
        <v>46.121000000000002</v>
      </c>
      <c r="AT8" s="50">
        <v>138.05599999999998</v>
      </c>
      <c r="AU8" s="50">
        <v>0.88700000000000001</v>
      </c>
      <c r="AV8" s="50">
        <v>118.11000000000003</v>
      </c>
      <c r="AX8" s="51">
        <f>AVERAGE(returns!Z8,returns!AL8)</f>
        <v>-5.1064389732422529E-3</v>
      </c>
      <c r="AY8" s="51">
        <f>AVERAGE(returns!AA8,returns!AM8)</f>
        <v>2.0008312454128784E-2</v>
      </c>
      <c r="AZ8" s="51">
        <f>AVERAGE(returns!AB8,returns!AN8)</f>
        <v>-7.0003605461298329E-2</v>
      </c>
      <c r="BA8" s="51">
        <f>AVERAGE(returns!AC8,returns!AO8)</f>
        <v>1.9695543362183328E-4</v>
      </c>
      <c r="BB8" s="51">
        <f>AVERAGE(returns!AD8,returns!AP8)</f>
        <v>5.7381446237635171E-3</v>
      </c>
      <c r="BD8" s="51">
        <f>AVERAGE(returns!AF8,returns!AR8)</f>
        <v>5.134878684435272E-2</v>
      </c>
      <c r="BE8" s="51">
        <f>AVERAGE(returns!AG8,returns!AS8)</f>
        <v>6.9520864588841672E-2</v>
      </c>
      <c r="BF8" s="51">
        <f>AVERAGE(returns!AH8,returns!AT8)</f>
        <v>7.4984607438543321E-2</v>
      </c>
      <c r="BG8" s="51">
        <f>AVERAGE(returns!AI8,returns!AU8)</f>
        <v>2.776276349185702E-2</v>
      </c>
      <c r="BH8" s="51">
        <f>AVERAGE(returns!AJ8,returns!AV8)</f>
        <v>3.8277096486599591E-2</v>
      </c>
      <c r="BI8" s="51"/>
      <c r="BJ8" s="51">
        <f t="shared" si="10"/>
        <v>1</v>
      </c>
      <c r="BK8" s="51">
        <f t="shared" si="11"/>
        <v>0.22735074782750425</v>
      </c>
      <c r="BL8" s="51">
        <f t="shared" si="12"/>
        <v>0.18361357038371123</v>
      </c>
      <c r="BM8" s="51">
        <f t="shared" si="13"/>
        <v>0.16283418528678448</v>
      </c>
      <c r="BN8" s="51">
        <f t="shared" si="14"/>
        <v>0.42620149650200007</v>
      </c>
      <c r="BO8" s="51"/>
      <c r="BP8" s="51">
        <f>AVERAGE(returns!B8,returns!N8)</f>
        <v>-1.7328753210412686E-2</v>
      </c>
      <c r="BQ8" s="51">
        <f>AVERAGE(returns!C8,returns!O8)</f>
        <v>1.113620785863334E-2</v>
      </c>
      <c r="BR8" s="51">
        <f>AVERAGE(returns!D8,returns!P8)</f>
        <v>-8.7308914045806596E-2</v>
      </c>
      <c r="BS8" s="51">
        <f>AVERAGE(returns!E8,returns!Q8)</f>
        <v>-2.1157789590722578E-2</v>
      </c>
      <c r="BT8" s="51">
        <f>AVERAGE(returns!F8,returns!R8)</f>
        <v>-9.8360655737704918E-4</v>
      </c>
      <c r="BU8" s="51"/>
      <c r="BV8" s="51">
        <f>AVERAGE(returns!H8,returns!T8)</f>
        <v>1.2222314237170432E-2</v>
      </c>
      <c r="BW8" s="51">
        <f>AVERAGE(returns!I8,returns!U8)</f>
        <v>8.8721045954954416E-3</v>
      </c>
      <c r="BX8" s="51">
        <f>AVERAGE(returns!J8,returns!V8)</f>
        <v>1.7305308584508263E-2</v>
      </c>
      <c r="BY8" s="51">
        <f>AVERAGE(returns!K8,returns!W8)</f>
        <v>2.1354745024344413E-2</v>
      </c>
      <c r="BZ8" s="51">
        <f>AVERAGE(returns!L8,returns!X8)</f>
        <v>5.3072887402345172E-3</v>
      </c>
      <c r="CA8" s="51"/>
      <c r="CB8" s="51">
        <f>$BK8*(returns!AA8-returns!AM8)+(returns!AB8-returns!AN8)*data!$BL8+data!$BM8*(returns!AC8-returns!AO8)+(returns!AD8-returns!AP8)*data!$BN8</f>
        <v>1.566380938623815E-2</v>
      </c>
      <c r="CC8" s="51">
        <f>$BK8*(returns!AG8-returns!AS8)+(returns!AH8-returns!AT8)*data!$BL8+data!$BM8*(returns!AI8-returns!AU8)+(returns!AJ8-returns!AV8)*data!$BN8</f>
        <v>1.613708540855022E-2</v>
      </c>
      <c r="CD8" s="51">
        <f>$BK8*(returns!C8-returns!O8)+(returns!D8-returns!P8)*data!$BL8+data!$BM8*(returns!E8-returns!Q8)+(returns!F8-returns!R8)*data!$BN8</f>
        <v>-7.8522781123448583E-4</v>
      </c>
      <c r="CE8" s="51">
        <f>$BK8*(returns!I8-returns!U8)+(returns!J8-returns!V8)*data!$BL8+data!$BM8*(returns!K8-returns!W8)+(returns!L8-returns!X8)*data!$BN8</f>
        <v>1.7654729215592694E-2</v>
      </c>
      <c r="CF8" s="51">
        <f t="shared" si="15"/>
        <v>1.1990473232755216E-2</v>
      </c>
      <c r="CG8" s="51">
        <f t="shared" si="16"/>
        <v>-4.167556049387869E-3</v>
      </c>
      <c r="CH8" s="51">
        <f t="shared" si="17"/>
        <v>1.2238270739161741E-2</v>
      </c>
      <c r="CI8" s="51">
        <f t="shared" si="18"/>
        <v>-2.4473408380753451E-4</v>
      </c>
    </row>
    <row r="9" spans="1:87">
      <c r="A9" s="9">
        <v>1995</v>
      </c>
      <c r="B9" s="27">
        <f t="shared" si="0"/>
        <v>3.3716805804685289E-3</v>
      </c>
      <c r="C9" s="22">
        <f t="shared" si="1"/>
        <v>-5.8019070225363123E-2</v>
      </c>
      <c r="D9" s="22">
        <f t="shared" si="2"/>
        <v>0</v>
      </c>
      <c r="E9" s="46">
        <v>-96.384</v>
      </c>
      <c r="F9" s="46">
        <v>-38.073999999999998</v>
      </c>
      <c r="G9" s="46">
        <v>30.951000000000001</v>
      </c>
      <c r="H9" s="46">
        <v>7414.7</v>
      </c>
      <c r="I9" s="46">
        <v>-113.56699999999999</v>
      </c>
      <c r="J9" s="46"/>
      <c r="K9" s="46">
        <f t="shared" si="4"/>
        <v>25</v>
      </c>
      <c r="L9" s="46">
        <f t="shared" si="5"/>
        <v>-430.19399999999996</v>
      </c>
      <c r="M9" s="46"/>
      <c r="N9" s="46">
        <f t="shared" si="3"/>
        <v>3486.2719999999999</v>
      </c>
      <c r="O9" s="46">
        <v>885.57200000000012</v>
      </c>
      <c r="P9" s="46">
        <v>413.3</v>
      </c>
      <c r="Q9" s="46">
        <v>790.6</v>
      </c>
      <c r="R9" s="46">
        <v>1396.8</v>
      </c>
      <c r="S9" s="46"/>
      <c r="T9" s="46">
        <f t="shared" si="7"/>
        <v>3916.4659999999999</v>
      </c>
      <c r="U9" s="46">
        <v>680.0659999999998</v>
      </c>
      <c r="V9" s="46">
        <v>1101.9000000000001</v>
      </c>
      <c r="W9" s="46">
        <v>549.5</v>
      </c>
      <c r="X9" s="46">
        <v>1585</v>
      </c>
      <c r="Y9" s="46"/>
      <c r="Z9" s="46">
        <f t="shared" si="8"/>
        <v>208.10000000000002</v>
      </c>
      <c r="AA9" s="46">
        <v>95.3</v>
      </c>
      <c r="AB9" s="46">
        <v>24.6</v>
      </c>
      <c r="AC9" s="46">
        <v>19.5</v>
      </c>
      <c r="AD9" s="46">
        <v>68.7</v>
      </c>
      <c r="AE9" s="46"/>
      <c r="AF9" s="46">
        <f t="shared" si="9"/>
        <v>183.10000000000002</v>
      </c>
      <c r="AG9" s="46">
        <v>30.3</v>
      </c>
      <c r="AH9" s="46">
        <v>66.900000000000006</v>
      </c>
      <c r="AI9" s="46">
        <v>12</v>
      </c>
      <c r="AJ9" s="46">
        <v>73.900000000000006</v>
      </c>
      <c r="AL9" s="50">
        <v>352.26400000000001</v>
      </c>
      <c r="AM9" s="50">
        <v>98.75</v>
      </c>
      <c r="AN9" s="50">
        <v>56.884999999999998</v>
      </c>
      <c r="AO9" s="50">
        <v>65.509</v>
      </c>
      <c r="AP9" s="50">
        <v>131.12</v>
      </c>
      <c r="AQ9" s="50"/>
      <c r="AR9" s="50">
        <v>435.10199999999998</v>
      </c>
      <c r="AS9" s="50">
        <v>57.776000000000003</v>
      </c>
      <c r="AT9" s="50">
        <v>193.447</v>
      </c>
      <c r="AU9" s="50">
        <v>16.523</v>
      </c>
      <c r="AV9" s="50">
        <v>167.35599999999999</v>
      </c>
      <c r="AX9" s="51">
        <f>AVERAGE(returns!Z9,returns!AL9)</f>
        <v>4.9895988320525234E-2</v>
      </c>
      <c r="AY9" s="51">
        <f>AVERAGE(returns!AA9,returns!AM9)</f>
        <v>1.1082989463650848E-2</v>
      </c>
      <c r="AZ9" s="51">
        <f>AVERAGE(returns!AB9,returns!AN9)</f>
        <v>8.78974114419344E-2</v>
      </c>
      <c r="BA9" s="51">
        <f>AVERAGE(returns!AC9,returns!AO9)</f>
        <v>0.19829570833444565</v>
      </c>
      <c r="BB9" s="51">
        <f>AVERAGE(returns!AD9,returns!AP9)</f>
        <v>1.8000955782128758E-3</v>
      </c>
      <c r="BD9" s="51">
        <f>AVERAGE(returns!AF9,returns!AR9)</f>
        <v>5.7570334656851352E-2</v>
      </c>
      <c r="BE9" s="51">
        <f>AVERAGE(returns!AG9,returns!AS9)</f>
        <v>8.03373899989447E-2</v>
      </c>
      <c r="BF9" s="51">
        <f>AVERAGE(returns!AH9,returns!AT9)</f>
        <v>6.8215435598710766E-2</v>
      </c>
      <c r="BG9" s="51">
        <f>AVERAGE(returns!AI9,returns!AU9)</f>
        <v>2.6426503228217633E-2</v>
      </c>
      <c r="BH9" s="51">
        <f>AVERAGE(returns!AJ9,returns!AV9)</f>
        <v>5.0442047982346534E-2</v>
      </c>
      <c r="BI9" s="51"/>
      <c r="BJ9" s="51">
        <f t="shared" si="10"/>
        <v>1</v>
      </c>
      <c r="BK9" s="51">
        <f t="shared" si="11"/>
        <v>0.21976263156168563</v>
      </c>
      <c r="BL9" s="51">
        <f t="shared" si="12"/>
        <v>0.1908508359178947</v>
      </c>
      <c r="BM9" s="51">
        <f t="shared" si="13"/>
        <v>0.17448970975425634</v>
      </c>
      <c r="BN9" s="51">
        <f t="shared" si="14"/>
        <v>0.41489682276616335</v>
      </c>
      <c r="BO9" s="51"/>
      <c r="BP9" s="51">
        <f>AVERAGE(returns!B9,returns!N9)</f>
        <v>4.3731165011905659E-2</v>
      </c>
      <c r="BQ9" s="51">
        <f>AVERAGE(returns!C9,returns!O9)</f>
        <v>6.999710087550709E-3</v>
      </c>
      <c r="BR9" s="51">
        <f>AVERAGE(returns!D9,returns!P9)</f>
        <v>7.7526289245416768E-2</v>
      </c>
      <c r="BS9" s="51">
        <f>AVERAGE(returns!E9,returns!Q9)</f>
        <v>0.18721908917260002</v>
      </c>
      <c r="BT9" s="51">
        <f>AVERAGE(returns!F9,returns!R9)</f>
        <v>4.5109390271408167E-4</v>
      </c>
      <c r="BU9" s="51"/>
      <c r="BV9" s="51">
        <f>AVERAGE(returns!H9,returns!T9)</f>
        <v>6.1648233086195742E-3</v>
      </c>
      <c r="BW9" s="51">
        <f>AVERAGE(returns!I9,returns!U9)</f>
        <v>4.0832793761001393E-3</v>
      </c>
      <c r="BX9" s="51">
        <f>AVERAGE(returns!J9,returns!V9)</f>
        <v>1.0371122196517629E-2</v>
      </c>
      <c r="BY9" s="51">
        <f>AVERAGE(returns!K9,returns!W9)</f>
        <v>1.1076619161845632E-2</v>
      </c>
      <c r="BZ9" s="51">
        <f>AVERAGE(returns!L9,returns!X9)</f>
        <v>1.3280168071306451E-3</v>
      </c>
      <c r="CA9" s="51"/>
      <c r="CB9" s="51">
        <f>$BK9*(returns!AA9-returns!AM9)+(returns!AB9-returns!AN9)*data!$BL9+data!$BM9*(returns!AC9-returns!AO9)+(returns!AD9-returns!AP9)*data!$BN9</f>
        <v>-2.1023137322534132E-2</v>
      </c>
      <c r="CC9" s="51">
        <f>$BK9*(returns!AG9-returns!AS9)+(returns!AH9-returns!AT9)*data!$BL9+data!$BM9*(returns!AI9-returns!AU9)+(returns!AJ9-returns!AV9)*data!$BN9</f>
        <v>1.6084899089245104E-2</v>
      </c>
      <c r="CD9" s="51">
        <f>$BK9*(returns!C9-returns!O9)+(returns!D9-returns!P9)*data!$BL9+data!$BM9*(returns!E9-returns!Q9)+(returns!F9-returns!R9)*data!$BN9</f>
        <v>-2.7048025078520419E-2</v>
      </c>
      <c r="CE9" s="51">
        <f>$BK9*(returns!I9-returns!U9)+(returns!J9-returns!V9)*data!$BL9+data!$BM9*(returns!K9-returns!W9)+(returns!L9-returns!X9)*data!$BN9</f>
        <v>6.0423008664105141E-3</v>
      </c>
      <c r="CF9" s="51">
        <f t="shared" si="15"/>
        <v>4.2311259793007391E-3</v>
      </c>
      <c r="CG9" s="51">
        <f t="shared" si="16"/>
        <v>-2.608979941281668E-3</v>
      </c>
      <c r="CH9" s="51">
        <f t="shared" si="17"/>
        <v>4.6026459474670708E-3</v>
      </c>
      <c r="CI9" s="51">
        <f t="shared" si="18"/>
        <v>-3.7139013560800137E-4</v>
      </c>
    </row>
    <row r="10" spans="1:87">
      <c r="A10" s="9">
        <v>1996</v>
      </c>
      <c r="B10" s="27">
        <f t="shared" si="0"/>
        <v>3.3807488677680677E-3</v>
      </c>
      <c r="C10" s="22">
        <f t="shared" si="1"/>
        <v>-5.9110544109204653E-2</v>
      </c>
      <c r="D10" s="22">
        <f t="shared" si="2"/>
        <v>0</v>
      </c>
      <c r="E10" s="46">
        <v>-104.065</v>
      </c>
      <c r="F10" s="46">
        <v>-43.017000000000003</v>
      </c>
      <c r="G10" s="46">
        <v>-9.7050000000000001</v>
      </c>
      <c r="H10" s="46">
        <v>7838.5</v>
      </c>
      <c r="I10" s="46">
        <v>-124.764</v>
      </c>
      <c r="J10" s="46"/>
      <c r="K10" s="46">
        <f t="shared" si="4"/>
        <v>26.5</v>
      </c>
      <c r="L10" s="46">
        <f t="shared" si="5"/>
        <v>-463.33800000000065</v>
      </c>
      <c r="M10" s="46"/>
      <c r="N10" s="46">
        <f t="shared" si="3"/>
        <v>4032.3069999999998</v>
      </c>
      <c r="O10" s="46">
        <v>989.80699999999979</v>
      </c>
      <c r="P10" s="46">
        <v>481.4</v>
      </c>
      <c r="Q10" s="46">
        <v>1006.1</v>
      </c>
      <c r="R10" s="46">
        <v>1555</v>
      </c>
      <c r="S10" s="46"/>
      <c r="T10" s="46">
        <f t="shared" si="7"/>
        <v>4495.6450000000004</v>
      </c>
      <c r="U10" s="46">
        <v>745.54500000000053</v>
      </c>
      <c r="V10" s="46">
        <v>1374.9</v>
      </c>
      <c r="W10" s="46">
        <v>672.4</v>
      </c>
      <c r="X10" s="46">
        <v>1702.8</v>
      </c>
      <c r="Y10" s="46"/>
      <c r="Z10" s="46">
        <f t="shared" si="8"/>
        <v>224</v>
      </c>
      <c r="AA10" s="46">
        <v>102.5</v>
      </c>
      <c r="AB10" s="46">
        <v>28.2</v>
      </c>
      <c r="AC10" s="46">
        <v>23.3</v>
      </c>
      <c r="AD10" s="46">
        <v>70</v>
      </c>
      <c r="AE10" s="46"/>
      <c r="AF10" s="46">
        <f t="shared" si="9"/>
        <v>197.5</v>
      </c>
      <c r="AG10" s="46">
        <v>33.1</v>
      </c>
      <c r="AH10" s="46">
        <v>79.5</v>
      </c>
      <c r="AI10" s="46">
        <v>13.2</v>
      </c>
      <c r="AJ10" s="46">
        <v>71.7</v>
      </c>
      <c r="AL10" s="50">
        <v>413.40899999999999</v>
      </c>
      <c r="AM10" s="50">
        <v>91.885000000000005</v>
      </c>
      <c r="AN10" s="50">
        <v>66.608999999999995</v>
      </c>
      <c r="AO10" s="50">
        <v>82.706000000000003</v>
      </c>
      <c r="AP10" s="50">
        <v>172.209</v>
      </c>
      <c r="AQ10" s="50"/>
      <c r="AR10" s="50">
        <v>547.88499999999999</v>
      </c>
      <c r="AS10" s="50">
        <v>86.501999999999995</v>
      </c>
      <c r="AT10" s="50">
        <v>322.24300000000005</v>
      </c>
      <c r="AU10" s="50">
        <v>11.057</v>
      </c>
      <c r="AV10" s="50">
        <v>128.08299999999994</v>
      </c>
      <c r="AX10" s="51">
        <f>AVERAGE(returns!Z10,returns!AL10)</f>
        <v>2.0363979532356649E-2</v>
      </c>
      <c r="AY10" s="51">
        <f>AVERAGE(returns!AA10,returns!AM10)</f>
        <v>-3.5009949425415403E-4</v>
      </c>
      <c r="AZ10" s="51">
        <f>AVERAGE(returns!AB10,returns!AN10)</f>
        <v>-2.2556678158399925E-2</v>
      </c>
      <c r="BA10" s="51">
        <f>AVERAGE(returns!AC10,returns!AO10)</f>
        <v>0.15110613285608548</v>
      </c>
      <c r="BB10" s="51">
        <f>AVERAGE(returns!AD10,returns!AP10)</f>
        <v>-5.7057774948736251E-3</v>
      </c>
      <c r="BD10" s="51">
        <f>AVERAGE(returns!AF10,returns!AR10)</f>
        <v>5.3257617837297849E-2</v>
      </c>
      <c r="BE10" s="51">
        <f>AVERAGE(returns!AG10,returns!AS10)</f>
        <v>7.7873733843730322E-2</v>
      </c>
      <c r="BF10" s="51">
        <f>AVERAGE(returns!AH10,returns!AT10)</f>
        <v>6.3616813114785342E-2</v>
      </c>
      <c r="BG10" s="51">
        <f>AVERAGE(returns!AI10,returns!AU10)</f>
        <v>2.3771067537122471E-2</v>
      </c>
      <c r="BH10" s="51">
        <f>AVERAGE(returns!AJ10,returns!AV10)</f>
        <v>4.5522239647641939E-2</v>
      </c>
      <c r="BI10" s="51"/>
      <c r="BJ10" s="51">
        <f t="shared" si="10"/>
        <v>1</v>
      </c>
      <c r="BK10" s="51">
        <f t="shared" si="11"/>
        <v>0.20974149605316136</v>
      </c>
      <c r="BL10" s="51">
        <f t="shared" si="12"/>
        <v>0.20627908705879547</v>
      </c>
      <c r="BM10" s="51">
        <f t="shared" si="13"/>
        <v>0.19153924846909909</v>
      </c>
      <c r="BN10" s="51">
        <f t="shared" si="14"/>
        <v>0.39244016841894408</v>
      </c>
      <c r="BO10" s="51"/>
      <c r="BP10" s="51">
        <f>AVERAGE(returns!B10,returns!N10)</f>
        <v>2.8248767419690721E-2</v>
      </c>
      <c r="BQ10" s="51">
        <f>AVERAGE(returns!C10,returns!O10)</f>
        <v>3.1924630586186208E-3</v>
      </c>
      <c r="BR10" s="51">
        <f>AVERAGE(returns!D10,returns!P10)</f>
        <v>-1.3487123172088056E-2</v>
      </c>
      <c r="BS10" s="51">
        <f>AVERAGE(returns!E10,returns!Q10)</f>
        <v>0.16758078082180042</v>
      </c>
      <c r="BT10" s="51">
        <f>AVERAGE(returns!F10,returns!R10)</f>
        <v>-1.5583711633579509E-3</v>
      </c>
      <c r="BU10" s="51"/>
      <c r="BV10" s="51">
        <f>AVERAGE(returns!H10,returns!T10)</f>
        <v>-7.8847878873340698E-3</v>
      </c>
      <c r="BW10" s="51">
        <f>AVERAGE(returns!I10,returns!U10)</f>
        <v>-3.5425625528727753E-3</v>
      </c>
      <c r="BX10" s="51">
        <f>AVERAGE(returns!J10,returns!V10)</f>
        <v>-9.0695549863118695E-3</v>
      </c>
      <c r="BY10" s="51">
        <f>AVERAGE(returns!K10,returns!W10)</f>
        <v>-1.6474647965714923E-2</v>
      </c>
      <c r="BZ10" s="51">
        <f>AVERAGE(returns!L10,returns!X10)</f>
        <v>-3.2933007794323324E-3</v>
      </c>
      <c r="CA10" s="51"/>
      <c r="CB10" s="51">
        <f>$BK10*(returns!AA10-returns!AM10)+(returns!AB10-returns!AN10)*data!$BL10+data!$BM10*(returns!AC10-returns!AO10)+(returns!AD10-returns!AP10)*data!$BN10</f>
        <v>-1.4432866702557581E-2</v>
      </c>
      <c r="CC10" s="51">
        <f>$BK10*(returns!AG10-returns!AS10)+(returns!AH10-returns!AT10)*data!$BL10+data!$BM10*(returns!AI10-returns!AU10)+(returns!AJ10-returns!AV10)*data!$BN10</f>
        <v>1.5274499464827871E-2</v>
      </c>
      <c r="CD10" s="51">
        <f>$BK10*(returns!C10-returns!O10)+(returns!D10-returns!P10)*data!$BL10+data!$BM10*(returns!E10-returns!Q10)+(returns!F10-returns!R10)*data!$BN10</f>
        <v>-3.2520578984436789E-3</v>
      </c>
      <c r="CE10" s="51">
        <f>$BK10*(returns!I10-returns!U10)+(returns!J10-returns!V10)*data!$BL10+data!$BM10*(returns!K10-returns!W10)+(returns!L10-returns!X10)*data!$BN10</f>
        <v>-1.1851179457528185E-2</v>
      </c>
      <c r="CF10" s="51">
        <f t="shared" si="15"/>
        <v>1.7986887937058504E-2</v>
      </c>
      <c r="CG10" s="51">
        <f t="shared" si="16"/>
        <v>-2.5988367815487912E-3</v>
      </c>
      <c r="CH10" s="51">
        <f t="shared" si="17"/>
        <v>1.8227963155998901E-2</v>
      </c>
      <c r="CI10" s="51">
        <f t="shared" si="18"/>
        <v>-2.3986906012107753E-4</v>
      </c>
    </row>
    <row r="11" spans="1:87">
      <c r="A11" s="9">
        <v>1997</v>
      </c>
      <c r="B11" s="27">
        <f t="shared" si="0"/>
        <v>2.0282271614420824E-3</v>
      </c>
      <c r="C11" s="22">
        <f t="shared" si="1"/>
        <v>-9.435144736210456E-2</v>
      </c>
      <c r="D11" s="22">
        <f t="shared" si="2"/>
        <v>0</v>
      </c>
      <c r="E11" s="46">
        <v>-108.273</v>
      </c>
      <c r="F11" s="46">
        <v>-45.061999999999998</v>
      </c>
      <c r="G11" s="46">
        <v>-77.995000000000005</v>
      </c>
      <c r="H11" s="46">
        <v>8332.4</v>
      </c>
      <c r="I11" s="46">
        <v>-140.726</v>
      </c>
      <c r="J11" s="46"/>
      <c r="K11" s="46">
        <f t="shared" si="4"/>
        <v>16.900000000000006</v>
      </c>
      <c r="L11" s="46">
        <f t="shared" si="5"/>
        <v>-786.17399999999998</v>
      </c>
      <c r="M11" s="46"/>
      <c r="N11" s="46">
        <f t="shared" si="3"/>
        <v>4567.9059999999999</v>
      </c>
      <c r="O11" s="46">
        <v>1068.0060000000003</v>
      </c>
      <c r="P11" s="46">
        <v>543.4</v>
      </c>
      <c r="Q11" s="46">
        <v>1207.8</v>
      </c>
      <c r="R11" s="46">
        <v>1748.7</v>
      </c>
      <c r="S11" s="46"/>
      <c r="T11" s="46">
        <f t="shared" si="7"/>
        <v>5354.08</v>
      </c>
      <c r="U11" s="46">
        <v>824.07999999999993</v>
      </c>
      <c r="V11" s="46">
        <v>1621.4</v>
      </c>
      <c r="W11" s="46">
        <v>952.9</v>
      </c>
      <c r="X11" s="46">
        <v>1955.7</v>
      </c>
      <c r="Y11" s="46"/>
      <c r="Z11" s="46">
        <f t="shared" si="8"/>
        <v>254.5</v>
      </c>
      <c r="AA11" s="46">
        <v>115.3</v>
      </c>
      <c r="AB11" s="46">
        <v>31.1</v>
      </c>
      <c r="AC11" s="46">
        <v>24.6</v>
      </c>
      <c r="AD11" s="46">
        <v>83.5</v>
      </c>
      <c r="AE11" s="46"/>
      <c r="AF11" s="46">
        <f t="shared" si="9"/>
        <v>237.6</v>
      </c>
      <c r="AG11" s="46">
        <v>43</v>
      </c>
      <c r="AH11" s="46">
        <v>98.7</v>
      </c>
      <c r="AI11" s="46">
        <v>14</v>
      </c>
      <c r="AJ11" s="46">
        <v>81.900000000000006</v>
      </c>
      <c r="AL11" s="50">
        <v>485.47500000000002</v>
      </c>
      <c r="AM11" s="50">
        <v>104.803</v>
      </c>
      <c r="AN11" s="50">
        <v>59.566000000000003</v>
      </c>
      <c r="AO11" s="50">
        <v>57.286000000000001</v>
      </c>
      <c r="AP11" s="50">
        <v>263.82</v>
      </c>
      <c r="AQ11" s="50"/>
      <c r="AR11" s="50">
        <v>704.452</v>
      </c>
      <c r="AS11" s="50">
        <v>105.60299999999999</v>
      </c>
      <c r="AT11" s="50">
        <v>266.10599999999999</v>
      </c>
      <c r="AU11" s="50">
        <v>67.033000000000001</v>
      </c>
      <c r="AV11" s="50">
        <v>265.70999999999998</v>
      </c>
      <c r="AX11" s="51">
        <f>AVERAGE(returns!Z11,returns!AL11)</f>
        <v>2.5016430740013262E-2</v>
      </c>
      <c r="AY11" s="51">
        <f>AVERAGE(returns!AA11,returns!AM11)</f>
        <v>-1.5471285339547943E-2</v>
      </c>
      <c r="AZ11" s="51">
        <f>AVERAGE(returns!AB11,returns!AN11)</f>
        <v>-6.5518159359853742E-3</v>
      </c>
      <c r="BA11" s="51">
        <f>AVERAGE(returns!AC11,returns!AO11)</f>
        <v>0.17783942833548383</v>
      </c>
      <c r="BB11" s="51">
        <f>AVERAGE(returns!AD11,returns!AP11)</f>
        <v>-1.3711320453096171E-2</v>
      </c>
      <c r="BD11" s="51">
        <f>AVERAGE(returns!AF11,returns!AR11)</f>
        <v>5.3704638644776717E-2</v>
      </c>
      <c r="BE11" s="51">
        <f>AVERAGE(returns!AG11,returns!AS11)</f>
        <v>8.3425436885951762E-2</v>
      </c>
      <c r="BF11" s="51">
        <f>AVERAGE(returns!AH11,returns!AT11)</f>
        <v>6.3288011628601634E-2</v>
      </c>
      <c r="BG11" s="51">
        <f>AVERAGE(returns!AI11,returns!AU11)</f>
        <v>1.9725407367072796E-2</v>
      </c>
      <c r="BH11" s="51">
        <f>AVERAGE(returns!AJ11,returns!AV11)</f>
        <v>4.766091587422519E-2</v>
      </c>
      <c r="BI11" s="51"/>
      <c r="BJ11" s="51">
        <f t="shared" si="10"/>
        <v>1</v>
      </c>
      <c r="BK11" s="51">
        <f t="shared" si="11"/>
        <v>0.19975726447488815</v>
      </c>
      <c r="BL11" s="51">
        <f t="shared" si="12"/>
        <v>0.2117524874021256</v>
      </c>
      <c r="BM11" s="51">
        <f t="shared" si="13"/>
        <v>0.21036578947678616</v>
      </c>
      <c r="BN11" s="51">
        <f t="shared" si="14"/>
        <v>0.37812445864620009</v>
      </c>
      <c r="BO11" s="51"/>
      <c r="BP11" s="51">
        <f>AVERAGE(returns!B11,returns!N11)</f>
        <v>4.7348228734825679E-2</v>
      </c>
      <c r="BQ11" s="51">
        <f>AVERAGE(returns!C11,returns!O11)</f>
        <v>7.8471305861910461E-4</v>
      </c>
      <c r="BR11" s="51">
        <f>AVERAGE(returns!D11,returns!P11)</f>
        <v>1.8216700284761821E-2</v>
      </c>
      <c r="BS11" s="51">
        <f>AVERAGE(returns!E11,returns!Q11)</f>
        <v>0.2232344326265539</v>
      </c>
      <c r="BT11" s="51">
        <f>AVERAGE(returns!F11,returns!R11)</f>
        <v>-6.2959711838241981E-3</v>
      </c>
      <c r="BU11" s="51"/>
      <c r="BV11" s="51">
        <f>AVERAGE(returns!H11,returns!T11)</f>
        <v>-2.2331797994812417E-2</v>
      </c>
      <c r="BW11" s="51">
        <f>AVERAGE(returns!I11,returns!U11)</f>
        <v>-1.6255998398167045E-2</v>
      </c>
      <c r="BX11" s="51">
        <f>AVERAGE(returns!J11,returns!V11)</f>
        <v>-2.4768516220747196E-2</v>
      </c>
      <c r="BY11" s="51">
        <f>AVERAGE(returns!K11,returns!W11)</f>
        <v>-4.5395004291070053E-2</v>
      </c>
      <c r="BZ11" s="51">
        <f>AVERAGE(returns!L11,returns!X11)</f>
        <v>-5.792651713953662E-3</v>
      </c>
      <c r="CA11" s="51"/>
      <c r="CB11" s="51">
        <f>$BK11*(returns!AA11-returns!AM11)+(returns!AB11-returns!AN11)*data!$BL11+data!$BM11*(returns!AC11-returns!AO11)+(returns!AD11-returns!AP11)*data!$BN11</f>
        <v>-5.2593652026458007E-2</v>
      </c>
      <c r="CC11" s="51">
        <f>$BK11*(returns!AG11-returns!AS11)+(returns!AH11-returns!AT11)*data!$BL11+data!$BM11*(returns!AI11-returns!AU11)+(returns!AJ11-returns!AV11)*data!$BN11</f>
        <v>1.3577271628560299E-2</v>
      </c>
      <c r="CD11" s="51">
        <f>$BK11*(returns!C11-returns!O11)+(returns!D11-returns!P11)*data!$BL11+data!$BM11*(returns!E11-returns!Q11)+(returns!F11-returns!R11)*data!$BN11</f>
        <v>-2.0344157654144362E-2</v>
      </c>
      <c r="CE11" s="51">
        <f>$BK11*(returns!I11-returns!U11)+(returns!J11-returns!V11)*data!$BL11+data!$BM11*(returns!K11-returns!W11)+(returns!L11-returns!X11)*data!$BN11</f>
        <v>-3.3476657641616135E-2</v>
      </c>
      <c r="CF11" s="51">
        <f t="shared" si="15"/>
        <v>1.6384245021540528E-2</v>
      </c>
      <c r="CG11" s="51">
        <f t="shared" si="16"/>
        <v>-2.6441361673709622E-3</v>
      </c>
      <c r="CH11" s="51">
        <f t="shared" si="17"/>
        <v>1.7415548463572635E-2</v>
      </c>
      <c r="CI11" s="51">
        <f t="shared" si="18"/>
        <v>-1.0114910890125456E-3</v>
      </c>
    </row>
    <row r="12" spans="1:87">
      <c r="A12" s="9">
        <v>1998</v>
      </c>
      <c r="B12" s="27">
        <f t="shared" si="0"/>
        <v>1.0007391823505947E-3</v>
      </c>
      <c r="C12" s="22">
        <f t="shared" si="1"/>
        <v>-9.7613350770455382E-2</v>
      </c>
      <c r="D12" s="22">
        <f t="shared" si="2"/>
        <v>0</v>
      </c>
      <c r="E12" s="46">
        <v>-166.14</v>
      </c>
      <c r="F12" s="46">
        <v>-53.186999999999998</v>
      </c>
      <c r="G12" s="46">
        <v>148.10499999999999</v>
      </c>
      <c r="H12" s="46">
        <v>8793.5</v>
      </c>
      <c r="I12" s="46">
        <v>-215.06200000000001</v>
      </c>
      <c r="J12" s="46"/>
      <c r="K12" s="46">
        <f t="shared" si="4"/>
        <v>8.7999999999999545</v>
      </c>
      <c r="L12" s="46">
        <f t="shared" si="5"/>
        <v>-858.36299999999937</v>
      </c>
      <c r="M12" s="46"/>
      <c r="N12" s="46">
        <f t="shared" si="3"/>
        <v>5095.5460000000003</v>
      </c>
      <c r="O12" s="46">
        <v>1196.0460000000003</v>
      </c>
      <c r="P12" s="46">
        <v>594.4</v>
      </c>
      <c r="Q12" s="46">
        <v>1475</v>
      </c>
      <c r="R12" s="46">
        <v>1830.1</v>
      </c>
      <c r="S12" s="46"/>
      <c r="T12" s="46">
        <f t="shared" si="7"/>
        <v>5953.9089999999997</v>
      </c>
      <c r="U12" s="46">
        <v>920.10899999999947</v>
      </c>
      <c r="V12" s="46">
        <v>1764.8</v>
      </c>
      <c r="W12" s="46">
        <v>1250.3</v>
      </c>
      <c r="X12" s="46">
        <v>2018.7</v>
      </c>
      <c r="Y12" s="46"/>
      <c r="Z12" s="46">
        <f t="shared" si="8"/>
        <v>259.39999999999998</v>
      </c>
      <c r="AA12" s="46">
        <v>104</v>
      </c>
      <c r="AB12" s="46">
        <v>35.5</v>
      </c>
      <c r="AC12" s="46">
        <v>26.5</v>
      </c>
      <c r="AD12" s="46">
        <v>93.4</v>
      </c>
      <c r="AE12" s="46"/>
      <c r="AF12" s="46">
        <f t="shared" si="9"/>
        <v>250.60000000000002</v>
      </c>
      <c r="AG12" s="46">
        <v>38.4</v>
      </c>
      <c r="AH12" s="46">
        <v>105.6</v>
      </c>
      <c r="AI12" s="46">
        <v>15.8</v>
      </c>
      <c r="AJ12" s="46">
        <v>90.8</v>
      </c>
      <c r="AL12" s="50">
        <v>353.82900000000001</v>
      </c>
      <c r="AM12" s="50">
        <v>142.64400000000001</v>
      </c>
      <c r="AN12" s="50">
        <v>28.841999999999999</v>
      </c>
      <c r="AO12" s="50">
        <v>101.36199999999999</v>
      </c>
      <c r="AP12" s="50">
        <v>80.980999999999995</v>
      </c>
      <c r="AQ12" s="50"/>
      <c r="AR12" s="50">
        <v>420.79399999999998</v>
      </c>
      <c r="AS12" s="50">
        <v>179.04499999999999</v>
      </c>
      <c r="AT12" s="50">
        <v>145.52699999999999</v>
      </c>
      <c r="AU12" s="50">
        <v>41.957999999999998</v>
      </c>
      <c r="AV12" s="50">
        <v>54.264000000000003</v>
      </c>
      <c r="AX12" s="51">
        <f>AVERAGE(returns!Z12,returns!AL12)</f>
        <v>4.4596436646342219E-2</v>
      </c>
      <c r="AY12" s="51">
        <f>AVERAGE(returns!AA12,returns!AM12)</f>
        <v>-4.5456968915251212E-3</v>
      </c>
      <c r="AZ12" s="51">
        <f>AVERAGE(returns!AB12,returns!AN12)</f>
        <v>2.9585858804929494E-2</v>
      </c>
      <c r="BA12" s="51">
        <f>AVERAGE(returns!AC12,returns!AO12)</f>
        <v>0.17191669186822772</v>
      </c>
      <c r="BB12" s="51">
        <f>AVERAGE(returns!AD12,returns!AP12)</f>
        <v>5.3268941793028074E-3</v>
      </c>
      <c r="BD12" s="51">
        <f>AVERAGE(returns!AF12,returns!AR12)</f>
        <v>4.9004732871752152E-2</v>
      </c>
      <c r="BE12" s="51">
        <f>AVERAGE(returns!AG12,returns!AS12)</f>
        <v>6.7951303427358722E-2</v>
      </c>
      <c r="BF12" s="51">
        <f>AVERAGE(returns!AH12,returns!AT12)</f>
        <v>6.2385962051945784E-2</v>
      </c>
      <c r="BG12" s="51">
        <f>AVERAGE(returns!AI12,returns!AU12)</f>
        <v>1.7049126748314311E-2</v>
      </c>
      <c r="BH12" s="51">
        <f>AVERAGE(returns!AJ12,returns!AV12)</f>
        <v>4.8944349233552314E-2</v>
      </c>
      <c r="BI12" s="51"/>
      <c r="BJ12" s="51">
        <f t="shared" si="10"/>
        <v>1</v>
      </c>
      <c r="BK12" s="51">
        <f t="shared" si="11"/>
        <v>0.19424629911665081</v>
      </c>
      <c r="BL12" s="51">
        <f t="shared" si="12"/>
        <v>0.20871402324300847</v>
      </c>
      <c r="BM12" s="51">
        <f t="shared" si="13"/>
        <v>0.23546284907030868</v>
      </c>
      <c r="BN12" s="51">
        <f t="shared" si="14"/>
        <v>0.36157682857003204</v>
      </c>
      <c r="BO12" s="51"/>
      <c r="BP12" s="51">
        <f>AVERAGE(returns!B12,returns!N12)</f>
        <v>3.9275360289741192E-2</v>
      </c>
      <c r="BQ12" s="51">
        <f>AVERAGE(returns!C12,returns!O12)</f>
        <v>-5.1862123773863634E-3</v>
      </c>
      <c r="BR12" s="51">
        <f>AVERAGE(returns!D12,returns!P12)</f>
        <v>2.4920686891660267E-2</v>
      </c>
      <c r="BS12" s="51">
        <f>AVERAGE(returns!E12,returns!Q12)</f>
        <v>0.16308263789476718</v>
      </c>
      <c r="BT12" s="51">
        <f>AVERAGE(returns!F12,returns!R12)</f>
        <v>-1.6765396222197384E-4</v>
      </c>
      <c r="BU12" s="51"/>
      <c r="BV12" s="51">
        <f>AVERAGE(returns!H12,returns!T12)</f>
        <v>5.3210763566010275E-3</v>
      </c>
      <c r="BW12" s="51">
        <f>AVERAGE(returns!I12,returns!U12)</f>
        <v>6.4051548586124189E-4</v>
      </c>
      <c r="BX12" s="51">
        <f>AVERAGE(returns!J12,returns!V12)</f>
        <v>4.6651719132692259E-3</v>
      </c>
      <c r="BY12" s="51">
        <f>AVERAGE(returns!K12,returns!W12)</f>
        <v>8.8340539734605636E-3</v>
      </c>
      <c r="BZ12" s="51">
        <f>AVERAGE(returns!L12,returns!X12)</f>
        <v>3.2159018510791986E-3</v>
      </c>
      <c r="CA12" s="51"/>
      <c r="CB12" s="51">
        <f>$BK12*(returns!AA12-returns!AM12)+(returns!AB12-returns!AN12)*data!$BL12+data!$BM12*(returns!AC12-returns!AO12)+(returns!AD12-returns!AP12)*data!$BN12</f>
        <v>-2.3880176365994297E-2</v>
      </c>
      <c r="CC12" s="51">
        <f>$BK12*(returns!AG12-returns!AS12)+(returns!AH12-returns!AT12)*data!$BL12+data!$BM12*(returns!AI12-returns!AU12)+(returns!AJ12-returns!AV12)*data!$BN12</f>
        <v>1.2924957878565005E-2</v>
      </c>
      <c r="CD12" s="51">
        <f>$BK12*(returns!C12-returns!O12)+(returns!D12-returns!P12)*data!$BL12+data!$BM12*(returns!E12-returns!Q12)+(returns!F12-returns!R12)*data!$BN12</f>
        <v>-3.0541817952027022E-2</v>
      </c>
      <c r="CE12" s="51">
        <f>$BK12*(returns!I12-returns!U12)+(returns!J12-returns!V12)*data!$BL12+data!$BM12*(returns!K12-returns!W12)+(returns!L12-returns!X12)*data!$BN12</f>
        <v>8.3094529842970902E-3</v>
      </c>
      <c r="CF12" s="51">
        <f t="shared" si="15"/>
        <v>8.6182225193376615E-3</v>
      </c>
      <c r="CG12" s="51">
        <f t="shared" si="16"/>
        <v>-3.568434941009507E-3</v>
      </c>
      <c r="CH12" s="51">
        <f t="shared" si="17"/>
        <v>8.5789123044810837E-3</v>
      </c>
      <c r="CI12" s="51">
        <f t="shared" si="18"/>
        <v>-3.5881677718098726E-6</v>
      </c>
    </row>
    <row r="13" spans="1:87">
      <c r="A13" s="9">
        <v>1999</v>
      </c>
      <c r="B13" s="27">
        <f t="shared" si="0"/>
        <v>2.0435131234297298E-3</v>
      </c>
      <c r="C13" s="22">
        <f t="shared" si="1"/>
        <v>-7.815983321751209E-2</v>
      </c>
      <c r="D13" s="22">
        <f t="shared" si="2"/>
        <v>0</v>
      </c>
      <c r="E13" s="46">
        <v>-263.15899999999999</v>
      </c>
      <c r="F13" s="46">
        <v>-50.427999999999997</v>
      </c>
      <c r="G13" s="46">
        <v>67.683999999999997</v>
      </c>
      <c r="H13" s="46">
        <v>9353.5</v>
      </c>
      <c r="I13" s="46">
        <v>-301.65600000000001</v>
      </c>
      <c r="J13" s="46"/>
      <c r="K13" s="46">
        <f t="shared" si="4"/>
        <v>19.113999999999976</v>
      </c>
      <c r="L13" s="46">
        <f t="shared" si="5"/>
        <v>-731.0679999999993</v>
      </c>
      <c r="M13" s="46"/>
      <c r="N13" s="46">
        <f t="shared" si="3"/>
        <v>5974.3940000000002</v>
      </c>
      <c r="O13" s="46">
        <v>1414.3940000000002</v>
      </c>
      <c r="P13" s="46">
        <v>548.20000000000005</v>
      </c>
      <c r="Q13" s="46">
        <v>2003.7</v>
      </c>
      <c r="R13" s="46">
        <v>2008.1</v>
      </c>
      <c r="S13" s="46"/>
      <c r="T13" s="46">
        <f t="shared" si="7"/>
        <v>6705.4619999999995</v>
      </c>
      <c r="U13" s="46">
        <v>1101.6620000000003</v>
      </c>
      <c r="V13" s="46">
        <v>1785.9</v>
      </c>
      <c r="W13" s="46">
        <v>1611.5</v>
      </c>
      <c r="X13" s="46">
        <v>2206.4</v>
      </c>
      <c r="Y13" s="46"/>
      <c r="Z13" s="46">
        <f t="shared" si="8"/>
        <v>291.2</v>
      </c>
      <c r="AA13" s="46">
        <v>131.6</v>
      </c>
      <c r="AB13" s="46">
        <v>37.5</v>
      </c>
      <c r="AC13" s="46">
        <v>30.1</v>
      </c>
      <c r="AD13" s="46">
        <v>92</v>
      </c>
      <c r="AE13" s="46"/>
      <c r="AF13" s="46">
        <f t="shared" si="9"/>
        <v>272.08600000000001</v>
      </c>
      <c r="AG13" s="46">
        <v>53.4</v>
      </c>
      <c r="AH13" s="46">
        <v>120.764</v>
      </c>
      <c r="AI13" s="46">
        <v>17.100000000000001</v>
      </c>
      <c r="AJ13" s="46">
        <v>80.822000000000003</v>
      </c>
      <c r="AL13" s="50">
        <v>504.06200000000001</v>
      </c>
      <c r="AM13" s="50">
        <v>224.934</v>
      </c>
      <c r="AN13" s="50">
        <v>7.9249999999999998</v>
      </c>
      <c r="AO13" s="50">
        <v>114.31100000000001</v>
      </c>
      <c r="AP13" s="50">
        <v>156.892</v>
      </c>
      <c r="AQ13" s="50"/>
      <c r="AR13" s="50">
        <v>742.21</v>
      </c>
      <c r="AS13" s="50">
        <v>289.44400000000002</v>
      </c>
      <c r="AT13" s="50">
        <v>173.27</v>
      </c>
      <c r="AU13" s="50">
        <v>112.289</v>
      </c>
      <c r="AV13" s="50">
        <v>167.20699999999999</v>
      </c>
      <c r="AX13" s="51">
        <f>AVERAGE(returns!Z13,returns!AL13)</f>
        <v>3.7702890914156448E-2</v>
      </c>
      <c r="AY13" s="51">
        <f>AVERAGE(returns!AA13,returns!AM13)</f>
        <v>-7.7590974231632288E-3</v>
      </c>
      <c r="AZ13" s="51">
        <f>AVERAGE(returns!AB13,returns!AN13)</f>
        <v>-8.2311125334543392E-2</v>
      </c>
      <c r="BA13" s="51">
        <f>AVERAGE(returns!AC13,returns!AO13)</f>
        <v>0.20037766631955728</v>
      </c>
      <c r="BB13" s="51">
        <f>AVERAGE(returns!AD13,returns!AP13)</f>
        <v>-3.1899325121337507E-3</v>
      </c>
      <c r="BD13" s="51">
        <f>AVERAGE(returns!AF13,returns!AR13)</f>
        <v>4.7799431199115006E-2</v>
      </c>
      <c r="BE13" s="51">
        <f>AVERAGE(returns!AG13,returns!AS13)</f>
        <v>7.6825444076748822E-2</v>
      </c>
      <c r="BF13" s="51">
        <f>AVERAGE(returns!AH13,returns!AT13)</f>
        <v>6.6831206185218525E-2</v>
      </c>
      <c r="BG13" s="51">
        <f>AVERAGE(returns!AI13,returns!AU13)</f>
        <v>1.4627917927646911E-2</v>
      </c>
      <c r="BH13" s="51">
        <f>AVERAGE(returns!AJ13,returns!AV13)</f>
        <v>4.3098583766711322E-2</v>
      </c>
      <c r="BI13" s="51"/>
      <c r="BJ13" s="51">
        <f t="shared" si="10"/>
        <v>1</v>
      </c>
      <c r="BK13" s="51">
        <f t="shared" si="11"/>
        <v>0.19757458907452091</v>
      </c>
      <c r="BL13" s="51">
        <f t="shared" si="12"/>
        <v>0.19278864475860283</v>
      </c>
      <c r="BM13" s="51">
        <f t="shared" si="13"/>
        <v>0.26879318597371105</v>
      </c>
      <c r="BN13" s="51">
        <f t="shared" si="14"/>
        <v>0.34084358019316519</v>
      </c>
      <c r="BO13" s="51"/>
      <c r="BP13" s="51">
        <f>AVERAGE(returns!B13,returns!N13)</f>
        <v>4.194996096406358E-2</v>
      </c>
      <c r="BQ13" s="51">
        <f>AVERAGE(returns!C13,returns!O13)</f>
        <v>1.6121583550907361E-3</v>
      </c>
      <c r="BR13" s="51">
        <f>AVERAGE(returns!D13,returns!P13)</f>
        <v>-8.0925956812415045E-2</v>
      </c>
      <c r="BS13" s="51">
        <f>AVERAGE(returns!E13,returns!Q13)</f>
        <v>0.20267737598121249</v>
      </c>
      <c r="BT13" s="51">
        <f>AVERAGE(returns!F13,returns!R13)</f>
        <v>1.5632327653587619E-4</v>
      </c>
      <c r="BU13" s="51"/>
      <c r="BV13" s="51">
        <f>AVERAGE(returns!H13,returns!T13)</f>
        <v>-4.2470700499071335E-3</v>
      </c>
      <c r="BW13" s="51">
        <f>AVERAGE(returns!I13,returns!U13)</f>
        <v>-9.371255778253965E-3</v>
      </c>
      <c r="BX13" s="51">
        <f>AVERAGE(returns!J13,returns!V13)</f>
        <v>-1.3851685221283388E-3</v>
      </c>
      <c r="BY13" s="51">
        <f>AVERAGE(returns!K13,returns!W13)</f>
        <v>-2.2997096616552163E-3</v>
      </c>
      <c r="BZ13" s="51">
        <f>AVERAGE(returns!L13,returns!X13)</f>
        <v>-3.4056887347690998E-3</v>
      </c>
      <c r="CA13" s="51"/>
      <c r="CB13" s="51">
        <f>$BK13*(returns!AA13-returns!AM13)+(returns!AB13-returns!AN13)*data!$BL13+data!$BM13*(returns!AC13-returns!AO13)+(returns!AD13-returns!AP13)*data!$BN13</f>
        <v>4.44354631767159E-3</v>
      </c>
      <c r="CC13" s="51">
        <f>$BK13*(returns!AG13-returns!AS13)+(returns!AH13-returns!AT13)*data!$BL13+data!$BM13*(returns!AI13-returns!AU13)+(returns!AJ13-returns!AV13)*data!$BN13</f>
        <v>1.3763451036806287E-2</v>
      </c>
      <c r="CD13" s="51">
        <f>$BK13*(returns!C13-returns!O13)+(returns!D13-returns!P13)*data!$BL13+data!$BM13*(returns!E13-returns!Q13)+(returns!F13-returns!R13)*data!$BN13</f>
        <v>1.0398074302498438E-2</v>
      </c>
      <c r="CE13" s="51">
        <f>$BK13*(returns!I13-returns!U13)+(returns!J13-returns!V13)*data!$BL13+data!$BM13*(returns!K13-returns!W13)+(returns!L13-returns!X13)*data!$BN13</f>
        <v>-5.9140133085668987E-3</v>
      </c>
      <c r="CF13" s="51">
        <f t="shared" si="15"/>
        <v>3.1433051079796832E-2</v>
      </c>
      <c r="CG13" s="51">
        <f t="shared" si="16"/>
        <v>-4.1151686516150863E-3</v>
      </c>
      <c r="CH13" s="51">
        <f t="shared" si="17"/>
        <v>3.2148979855947349E-2</v>
      </c>
      <c r="CI13" s="51">
        <f t="shared" si="18"/>
        <v>-7.1673631610047635E-4</v>
      </c>
    </row>
    <row r="14" spans="1:87">
      <c r="A14" s="9">
        <v>2000</v>
      </c>
      <c r="B14" s="27">
        <f t="shared" si="0"/>
        <v>2.5834296337235597E-3</v>
      </c>
      <c r="C14" s="22">
        <f t="shared" si="1"/>
        <v>-0.13435301210872733</v>
      </c>
      <c r="D14" s="22">
        <f t="shared" si="2"/>
        <v>0</v>
      </c>
      <c r="E14" s="46">
        <v>-376.74900000000002</v>
      </c>
      <c r="F14" s="46">
        <v>-58.767000000000003</v>
      </c>
      <c r="G14" s="46">
        <v>-61.360999999999997</v>
      </c>
      <c r="H14" s="46">
        <v>9951.5</v>
      </c>
      <c r="I14" s="46">
        <v>-416.33800000000002</v>
      </c>
      <c r="J14" s="46"/>
      <c r="K14" s="46">
        <f t="shared" si="4"/>
        <v>25.709000000000003</v>
      </c>
      <c r="L14" s="46">
        <f t="shared" si="5"/>
        <v>-1337.0140000000001</v>
      </c>
      <c r="M14" s="46"/>
      <c r="N14" s="46">
        <f t="shared" si="3"/>
        <v>6238.7849999999999</v>
      </c>
      <c r="O14" s="46">
        <v>1531.6849999999995</v>
      </c>
      <c r="P14" s="46">
        <v>572.70000000000005</v>
      </c>
      <c r="Q14" s="46">
        <v>1852.8</v>
      </c>
      <c r="R14" s="46">
        <v>2281.6</v>
      </c>
      <c r="S14" s="46"/>
      <c r="T14" s="46">
        <f t="shared" si="7"/>
        <v>7575.799</v>
      </c>
      <c r="U14" s="46">
        <v>1420.9989999999998</v>
      </c>
      <c r="V14" s="46">
        <v>2041.6</v>
      </c>
      <c r="W14" s="46">
        <v>1643.2</v>
      </c>
      <c r="X14" s="46">
        <v>2470</v>
      </c>
      <c r="Y14" s="46"/>
      <c r="Z14" s="46">
        <f t="shared" si="8"/>
        <v>348</v>
      </c>
      <c r="AA14" s="46">
        <v>151.80000000000001</v>
      </c>
      <c r="AB14" s="46">
        <v>37.9</v>
      </c>
      <c r="AC14" s="46">
        <v>33.5</v>
      </c>
      <c r="AD14" s="46">
        <v>124.8</v>
      </c>
      <c r="AE14" s="46"/>
      <c r="AF14" s="46">
        <f t="shared" si="9"/>
        <v>322.291</v>
      </c>
      <c r="AG14" s="46">
        <v>56.9</v>
      </c>
      <c r="AH14" s="46">
        <v>136.214</v>
      </c>
      <c r="AI14" s="46">
        <v>19.600000000000001</v>
      </c>
      <c r="AJ14" s="46">
        <v>109.577</v>
      </c>
      <c r="AL14" s="50">
        <v>560.52300000000002</v>
      </c>
      <c r="AM14" s="50">
        <v>159.21199999999999</v>
      </c>
      <c r="AN14" s="50">
        <v>21.193999999999999</v>
      </c>
      <c r="AO14" s="50">
        <v>106.714</v>
      </c>
      <c r="AP14" s="50">
        <v>273.40300000000002</v>
      </c>
      <c r="AQ14" s="50"/>
      <c r="AR14" s="50">
        <v>1038.2239999999999</v>
      </c>
      <c r="AS14" s="50">
        <v>321.274</v>
      </c>
      <c r="AT14" s="50">
        <v>243.73700000000002</v>
      </c>
      <c r="AU14" s="50">
        <v>193.6</v>
      </c>
      <c r="AV14" s="50">
        <v>279.613</v>
      </c>
      <c r="AX14" s="51">
        <f>AVERAGE(returns!Z14,returns!AL14)</f>
        <v>-3.4407389824146421E-2</v>
      </c>
      <c r="AY14" s="51">
        <f>AVERAGE(returns!AA14,returns!AM14)</f>
        <v>1.9995799447214933E-3</v>
      </c>
      <c r="AZ14" s="51">
        <f>AVERAGE(returns!AB14,returns!AN14)</f>
        <v>1.3455919968202277E-2</v>
      </c>
      <c r="BA14" s="51">
        <f>AVERAGE(returns!AC14,returns!AO14)</f>
        <v>-0.12784935484556775</v>
      </c>
      <c r="BB14" s="51">
        <f>AVERAGE(returns!AD14,returns!AP14)</f>
        <v>-5.8289901246344356E-3</v>
      </c>
      <c r="BD14" s="51">
        <f>AVERAGE(returns!AF14,returns!AR14)</f>
        <v>5.1070032852613592E-2</v>
      </c>
      <c r="BE14" s="51">
        <f>AVERAGE(returns!AG14,returns!AS14)</f>
        <v>7.4081660678263578E-2</v>
      </c>
      <c r="BF14" s="51">
        <f>AVERAGE(returns!AH14,returns!AT14)</f>
        <v>6.9400358242965032E-2</v>
      </c>
      <c r="BG14" s="51">
        <f>AVERAGE(returns!AI14,returns!AU14)</f>
        <v>1.4708693362297581E-2</v>
      </c>
      <c r="BH14" s="51">
        <f>AVERAGE(returns!AJ14,returns!AV14)</f>
        <v>5.2524857000173994E-2</v>
      </c>
      <c r="BI14" s="51"/>
      <c r="BJ14" s="51">
        <f t="shared" si="10"/>
        <v>1</v>
      </c>
      <c r="BK14" s="51">
        <f t="shared" si="11"/>
        <v>0.20852922158091297</v>
      </c>
      <c r="BL14" s="51">
        <f t="shared" si="12"/>
        <v>0.17984495571485387</v>
      </c>
      <c r="BM14" s="51">
        <f t="shared" si="13"/>
        <v>0.27239747006877879</v>
      </c>
      <c r="BN14" s="51">
        <f t="shared" si="14"/>
        <v>0.33922835263545437</v>
      </c>
      <c r="BO14" s="51"/>
      <c r="BP14" s="51">
        <f>AVERAGE(returns!B14,returns!N14)</f>
        <v>-1.3478213518558688E-2</v>
      </c>
      <c r="BQ14" s="51">
        <f>AVERAGE(returns!C14,returns!O14)</f>
        <v>1.2186842413933585E-2</v>
      </c>
      <c r="BR14" s="51">
        <f>AVERAGE(returns!D14,returns!P14)</f>
        <v>3.2986092460109646E-2</v>
      </c>
      <c r="BS14" s="51">
        <f>AVERAGE(returns!E14,returns!Q14)</f>
        <v>-8.3171538172418513E-2</v>
      </c>
      <c r="BT14" s="51">
        <f>AVERAGE(returns!F14,returns!R14)</f>
        <v>-9.5577779331888009E-4</v>
      </c>
      <c r="BU14" s="51"/>
      <c r="BV14" s="51">
        <f>AVERAGE(returns!H14,returns!T14)</f>
        <v>-2.0929176305587729E-2</v>
      </c>
      <c r="BW14" s="51">
        <f>AVERAGE(returns!I14,returns!U14)</f>
        <v>-1.0187262469212092E-2</v>
      </c>
      <c r="BX14" s="51">
        <f>AVERAGE(returns!J14,returns!V14)</f>
        <v>-1.9530172491907367E-2</v>
      </c>
      <c r="BY14" s="51">
        <f>AVERAGE(returns!K14,returns!W14)</f>
        <v>-4.4677816673149233E-2</v>
      </c>
      <c r="BZ14" s="51">
        <f>AVERAGE(returns!L14,returns!X14)</f>
        <v>-4.2793930987917866E-3</v>
      </c>
      <c r="CA14" s="51"/>
      <c r="CB14" s="51">
        <f>$BK14*(returns!AA14-returns!AM14)+(returns!AB14-returns!AN14)*data!$BL14+data!$BM14*(returns!AC14-returns!AO14)+(returns!AD14-returns!AP14)*data!$BN14</f>
        <v>-1.9997108548963732E-2</v>
      </c>
      <c r="CC14" s="51">
        <f>$BK14*(returns!AG14-returns!AS14)+(returns!AH14-returns!AT14)*data!$BL14+data!$BM14*(returns!AI14-returns!AU14)+(returns!AJ14-returns!AV14)*data!$BN14</f>
        <v>1.673597329420163E-2</v>
      </c>
      <c r="CD14" s="51">
        <f>$BK14*(returns!C14-returns!O14)+(returns!D14-returns!P14)*data!$BL14+data!$BM14*(returns!E14-returns!Q14)+(returns!F14-returns!R14)*data!$BN14</f>
        <v>1.2135430699644333E-2</v>
      </c>
      <c r="CE14" s="51">
        <f>$BK14*(returns!I14-returns!U14)+(returns!J14-returns!V14)*data!$BL14+data!$BM14*(returns!K14-returns!W14)+(returns!L14-returns!X14)*data!$BN14</f>
        <v>-3.2535419888632636E-2</v>
      </c>
      <c r="CF14" s="51">
        <f t="shared" si="15"/>
        <v>-1.3571356352436141E-2</v>
      </c>
      <c r="CG14" s="51">
        <f t="shared" si="16"/>
        <v>-4.8784407183138194E-3</v>
      </c>
      <c r="CH14" s="51">
        <f t="shared" si="17"/>
        <v>-1.2320932799528374E-2</v>
      </c>
      <c r="CI14" s="51">
        <f t="shared" si="18"/>
        <v>-1.2365440374206389E-3</v>
      </c>
    </row>
    <row r="15" spans="1:87">
      <c r="A15" s="9">
        <v>2001</v>
      </c>
      <c r="B15" s="27">
        <f t="shared" si="0"/>
        <v>3.5895666037992621E-3</v>
      </c>
      <c r="C15" s="22">
        <f t="shared" si="1"/>
        <v>-0.18228616981975851</v>
      </c>
      <c r="D15" s="22">
        <f t="shared" si="2"/>
        <v>0</v>
      </c>
      <c r="E15" s="46">
        <v>-361.77100000000002</v>
      </c>
      <c r="F15" s="46">
        <v>-64.561000000000007</v>
      </c>
      <c r="G15" s="46">
        <v>-16.849</v>
      </c>
      <c r="H15" s="46">
        <v>10286.200000000001</v>
      </c>
      <c r="I15" s="46">
        <v>-396.60300000000001</v>
      </c>
      <c r="J15" s="46"/>
      <c r="K15" s="46">
        <f t="shared" si="4"/>
        <v>36.922999999999973</v>
      </c>
      <c r="L15" s="46">
        <f t="shared" si="5"/>
        <v>-1875.0320000000002</v>
      </c>
      <c r="M15" s="46"/>
      <c r="N15" s="46">
        <f t="shared" si="3"/>
        <v>6308.6809999999996</v>
      </c>
      <c r="O15" s="46">
        <v>1693.0809999999992</v>
      </c>
      <c r="P15" s="46">
        <v>557.1</v>
      </c>
      <c r="Q15" s="46">
        <v>1612.7</v>
      </c>
      <c r="R15" s="46">
        <v>2445.8000000000002</v>
      </c>
      <c r="S15" s="46"/>
      <c r="T15" s="46">
        <f t="shared" si="7"/>
        <v>8183.7129999999997</v>
      </c>
      <c r="U15" s="46">
        <v>1518.5129999999999</v>
      </c>
      <c r="V15" s="46">
        <v>2395</v>
      </c>
      <c r="W15" s="46">
        <v>1572.7</v>
      </c>
      <c r="X15" s="46">
        <v>2697.5</v>
      </c>
      <c r="Y15" s="46"/>
      <c r="Z15" s="46">
        <f t="shared" si="8"/>
        <v>287.89999999999998</v>
      </c>
      <c r="AA15" s="46">
        <v>128.69999999999999</v>
      </c>
      <c r="AB15" s="46">
        <v>34.5</v>
      </c>
      <c r="AC15" s="46">
        <v>34.200000000000003</v>
      </c>
      <c r="AD15" s="46">
        <v>90.5</v>
      </c>
      <c r="AE15" s="46"/>
      <c r="AF15" s="46">
        <f t="shared" si="9"/>
        <v>250.977</v>
      </c>
      <c r="AG15" s="46">
        <v>12.8</v>
      </c>
      <c r="AH15" s="46">
        <v>133.495</v>
      </c>
      <c r="AI15" s="46">
        <v>21.1</v>
      </c>
      <c r="AJ15" s="46">
        <v>83.581999999999994</v>
      </c>
      <c r="AL15" s="50">
        <v>382.61599999999999</v>
      </c>
      <c r="AM15" s="50">
        <v>142.34899999999999</v>
      </c>
      <c r="AN15" s="50">
        <v>-18.475000000000001</v>
      </c>
      <c r="AO15" s="50">
        <v>109.119</v>
      </c>
      <c r="AP15" s="50">
        <v>149.62299999999999</v>
      </c>
      <c r="AQ15" s="50"/>
      <c r="AR15" s="50">
        <v>782.87</v>
      </c>
      <c r="AS15" s="50">
        <v>167.02099999999999</v>
      </c>
      <c r="AT15" s="50">
        <v>308.81700000000006</v>
      </c>
      <c r="AU15" s="50">
        <v>121.464</v>
      </c>
      <c r="AV15" s="50">
        <v>185.56800000000001</v>
      </c>
      <c r="AX15" s="51">
        <f>AVERAGE(returns!Z15,returns!AL15)</f>
        <v>-4.1329840828228E-2</v>
      </c>
      <c r="AY15" s="51">
        <f>AVERAGE(returns!AA15,returns!AM15)</f>
        <v>4.712122935514847E-4</v>
      </c>
      <c r="AZ15" s="51">
        <f>AVERAGE(returns!AB15,returns!AN15)</f>
        <v>1.2223740329190312E-2</v>
      </c>
      <c r="BA15" s="51">
        <f>AVERAGE(returns!AC15,returns!AO15)</f>
        <v>-0.17174232693330693</v>
      </c>
      <c r="BB15" s="51">
        <f>AVERAGE(returns!AD15,returns!AP15)</f>
        <v>-4.2593599257959025E-3</v>
      </c>
      <c r="BD15" s="51">
        <f>AVERAGE(returns!AF15,returns!AR15)</f>
        <v>3.8871761003562086E-2</v>
      </c>
      <c r="BE15" s="51">
        <f>AVERAGE(returns!AG15,returns!AS15)</f>
        <v>4.4264336808710378E-2</v>
      </c>
      <c r="BF15" s="51">
        <f>AVERAGE(returns!AH15,returns!AT15)</f>
        <v>6.0625861057405722E-2</v>
      </c>
      <c r="BG15" s="51">
        <f>AVERAGE(returns!AI15,returns!AU15)</f>
        <v>1.6429855103924744E-2</v>
      </c>
      <c r="BH15" s="51">
        <f>AVERAGE(returns!AJ15,returns!AV15)</f>
        <v>3.5318267853043123E-2</v>
      </c>
      <c r="BI15" s="51"/>
      <c r="BJ15" s="51">
        <f t="shared" si="10"/>
        <v>1</v>
      </c>
      <c r="BK15" s="51">
        <f t="shared" si="11"/>
        <v>0.22175181542320585</v>
      </c>
      <c r="BL15" s="51">
        <f t="shared" si="12"/>
        <v>0.18556194582735785</v>
      </c>
      <c r="BM15" s="51">
        <f t="shared" si="13"/>
        <v>0.24042209560832117</v>
      </c>
      <c r="BN15" s="51">
        <f t="shared" si="14"/>
        <v>0.35226414314111509</v>
      </c>
      <c r="BO15" s="51"/>
      <c r="BP15" s="51">
        <f>AVERAGE(returns!B15,returns!N15)</f>
        <v>-2.9694033885756171E-2</v>
      </c>
      <c r="BQ15" s="51">
        <f>AVERAGE(returns!C15,returns!O15)</f>
        <v>7.0144007912403238E-3</v>
      </c>
      <c r="BR15" s="51">
        <f>AVERAGE(returns!D15,returns!P15)</f>
        <v>2.2596565093523896E-2</v>
      </c>
      <c r="BS15" s="51">
        <f>AVERAGE(returns!E15,returns!Q15)</f>
        <v>-0.1460894629887102</v>
      </c>
      <c r="BT15" s="51">
        <f>AVERAGE(returns!F15,returns!R15)</f>
        <v>1.0576638321275966E-4</v>
      </c>
      <c r="BU15" s="51"/>
      <c r="BV15" s="51">
        <f>AVERAGE(returns!H15,returns!T15)</f>
        <v>-1.1635806942471828E-2</v>
      </c>
      <c r="BW15" s="51">
        <f>AVERAGE(returns!I15,returns!U15)</f>
        <v>-6.5431884976888391E-3</v>
      </c>
      <c r="BX15" s="51">
        <f>AVERAGE(returns!J15,returns!V15)</f>
        <v>-1.0372824764333584E-2</v>
      </c>
      <c r="BY15" s="51">
        <f>AVERAGE(returns!K15,returns!W15)</f>
        <v>-2.5652863944596743E-2</v>
      </c>
      <c r="BZ15" s="51">
        <f>AVERAGE(returns!L15,returns!X15)</f>
        <v>-3.5051198707689067E-3</v>
      </c>
      <c r="CA15" s="51"/>
      <c r="CB15" s="51">
        <f>$BK15*(returns!AA15-returns!AM15)+(returns!AB15-returns!AN15)*data!$BL15+data!$BM15*(returns!AC15-returns!AO15)+(returns!AD15-returns!AP15)*data!$BN15</f>
        <v>-2.6661698592737027E-2</v>
      </c>
      <c r="CC15" s="51">
        <f>$BK15*(returns!AG15-returns!AS15)+(returns!AH15-returns!AT15)*data!$BL15+data!$BM15*(returns!AI15-returns!AU15)+(returns!AJ15-returns!AV15)*data!$BN15</f>
        <v>1.961708470590745E-2</v>
      </c>
      <c r="CD15" s="51">
        <f>$BK15*(returns!C15-returns!O15)+(returns!D15-returns!P15)*data!$BL15+data!$BM15*(returns!E15-returns!Q15)+(returns!F15-returns!R15)*data!$BN15</f>
        <v>-8.7920667010907404E-3</v>
      </c>
      <c r="CE15" s="51">
        <f>$BK15*(returns!I15-returns!U15)+(returns!J15-returns!V15)*data!$BL15+data!$BM15*(returns!K15-returns!W15)+(returns!L15-returns!X15)*data!$BN15</f>
        <v>-1.8475530753771029E-2</v>
      </c>
      <c r="CF15" s="51">
        <f t="shared" si="15"/>
        <v>-1.4835687095002003E-2</v>
      </c>
      <c r="CG15" s="51">
        <f t="shared" si="16"/>
        <v>-5.5602365070876346E-3</v>
      </c>
      <c r="CH15" s="51">
        <f t="shared" si="17"/>
        <v>-1.4302196927172689E-2</v>
      </c>
      <c r="CI15" s="51">
        <f t="shared" si="18"/>
        <v>-4.914599671445182E-4</v>
      </c>
    </row>
    <row r="16" spans="1:87">
      <c r="A16" s="9">
        <v>2002</v>
      </c>
      <c r="B16" s="27">
        <f t="shared" si="0"/>
        <v>3.09519558742001E-3</v>
      </c>
      <c r="C16" s="22">
        <f t="shared" si="1"/>
        <v>-0.19212303731336267</v>
      </c>
      <c r="D16" s="22">
        <f t="shared" si="2"/>
        <v>0</v>
      </c>
      <c r="E16" s="46">
        <v>-417.43200000000002</v>
      </c>
      <c r="F16" s="46">
        <v>-64.989999999999995</v>
      </c>
      <c r="G16" s="46">
        <v>-43.125999999999998</v>
      </c>
      <c r="H16" s="46">
        <v>10642.3</v>
      </c>
      <c r="I16" s="46">
        <v>-457.24799999999999</v>
      </c>
      <c r="J16" s="46"/>
      <c r="K16" s="46">
        <f t="shared" si="4"/>
        <v>32.939999999999969</v>
      </c>
      <c r="L16" s="46">
        <f t="shared" si="5"/>
        <v>-2044.6309999999994</v>
      </c>
      <c r="M16" s="46"/>
      <c r="N16" s="46">
        <f t="shared" si="3"/>
        <v>6649.0789999999997</v>
      </c>
      <c r="O16" s="46">
        <v>1867.0789999999997</v>
      </c>
      <c r="P16" s="46">
        <v>702.7</v>
      </c>
      <c r="Q16" s="46">
        <v>1374</v>
      </c>
      <c r="R16" s="46">
        <v>2705.3</v>
      </c>
      <c r="S16" s="46"/>
      <c r="T16" s="46">
        <f t="shared" si="7"/>
        <v>8693.7099999999991</v>
      </c>
      <c r="U16" s="46">
        <v>1500.0099999999993</v>
      </c>
      <c r="V16" s="46">
        <v>2725.8</v>
      </c>
      <c r="W16" s="46">
        <v>1335.8</v>
      </c>
      <c r="X16" s="46">
        <v>3132.1</v>
      </c>
      <c r="Y16" s="46"/>
      <c r="Z16" s="46">
        <f t="shared" si="8"/>
        <v>278.09999999999997</v>
      </c>
      <c r="AA16" s="46">
        <v>145.6</v>
      </c>
      <c r="AB16" s="46">
        <v>40.9</v>
      </c>
      <c r="AC16" s="46">
        <v>38.200000000000003</v>
      </c>
      <c r="AD16" s="46">
        <v>53.4</v>
      </c>
      <c r="AE16" s="46"/>
      <c r="AF16" s="46">
        <f t="shared" si="9"/>
        <v>245.16</v>
      </c>
      <c r="AG16" s="46">
        <v>43.2</v>
      </c>
      <c r="AH16" s="46">
        <v>130.584</v>
      </c>
      <c r="AI16" s="46">
        <v>23.6</v>
      </c>
      <c r="AJ16" s="46">
        <v>47.776000000000003</v>
      </c>
      <c r="AL16" s="50">
        <v>294.64600000000002</v>
      </c>
      <c r="AM16" s="50">
        <v>154.46</v>
      </c>
      <c r="AN16" s="50">
        <v>31.614000000000001</v>
      </c>
      <c r="AO16" s="50">
        <v>16.954000000000001</v>
      </c>
      <c r="AP16" s="50">
        <v>91.617999999999995</v>
      </c>
      <c r="AQ16" s="50"/>
      <c r="AR16" s="50">
        <v>795.16099999999994</v>
      </c>
      <c r="AS16" s="50">
        <v>84.372</v>
      </c>
      <c r="AT16" s="50">
        <v>374.18399999999997</v>
      </c>
      <c r="AU16" s="50">
        <v>54.067</v>
      </c>
      <c r="AV16" s="50">
        <v>282.53800000000007</v>
      </c>
      <c r="AX16" s="51">
        <f>AVERAGE(returns!Z16,returns!AL16)</f>
        <v>-2.3787363509945765E-2</v>
      </c>
      <c r="AY16" s="51">
        <f>AVERAGE(returns!AA16,returns!AM16)</f>
        <v>7.1534523293307183E-3</v>
      </c>
      <c r="AZ16" s="51">
        <f>AVERAGE(returns!AB16,returns!AN16)</f>
        <v>5.215874920718426E-2</v>
      </c>
      <c r="BA16" s="51">
        <f>AVERAGE(returns!AC16,returns!AO16)</f>
        <v>-0.20086219383269038</v>
      </c>
      <c r="BB16" s="51">
        <f>AVERAGE(returns!AD16,returns!AP16)</f>
        <v>1.2340654684009677E-2</v>
      </c>
      <c r="BD16" s="51">
        <f>AVERAGE(returns!AF16,returns!AR16)</f>
        <v>3.5992719534999419E-2</v>
      </c>
      <c r="BE16" s="51">
        <f>AVERAGE(returns!AG16,returns!AS16)</f>
        <v>5.5208673529124341E-2</v>
      </c>
      <c r="BF16" s="51">
        <f>AVERAGE(returns!AH16,returns!AT16)</f>
        <v>5.7966173724790321E-2</v>
      </c>
      <c r="BG16" s="51">
        <f>AVERAGE(returns!AI16,returns!AU16)</f>
        <v>2.0904184011843373E-2</v>
      </c>
      <c r="BH16" s="51">
        <f>AVERAGE(returns!AJ16,returns!AV16)</f>
        <v>1.8562134283561849E-2</v>
      </c>
      <c r="BI16" s="51"/>
      <c r="BJ16" s="51">
        <f t="shared" si="10"/>
        <v>1</v>
      </c>
      <c r="BK16" s="51">
        <f t="shared" si="11"/>
        <v>0.2268171530444269</v>
      </c>
      <c r="BL16" s="51">
        <f t="shared" si="12"/>
        <v>0.20004554377070324</v>
      </c>
      <c r="BM16" s="51">
        <f t="shared" si="13"/>
        <v>0.20202568621770284</v>
      </c>
      <c r="BN16" s="51">
        <f t="shared" si="14"/>
        <v>0.3711116169671671</v>
      </c>
      <c r="BO16" s="51"/>
      <c r="BP16" s="51">
        <f>AVERAGE(returns!B16,returns!N16)</f>
        <v>-4.0187971269429183E-2</v>
      </c>
      <c r="BQ16" s="51">
        <f>AVERAGE(returns!C16,returns!O16)</f>
        <v>-6.6869320565024612E-4</v>
      </c>
      <c r="BR16" s="51">
        <f>AVERAGE(returns!D16,returns!P16)</f>
        <v>3.8029122419180661E-2</v>
      </c>
      <c r="BS16" s="51">
        <f>AVERAGE(returns!E16,returns!Q16)</f>
        <v>-0.23919881953999272</v>
      </c>
      <c r="BT16" s="51">
        <f>AVERAGE(returns!F16,returns!R16)</f>
        <v>3.5914659004872744E-3</v>
      </c>
      <c r="BU16" s="51"/>
      <c r="BV16" s="51">
        <f>AVERAGE(returns!H16,returns!T16)</f>
        <v>1.6400607759483418E-2</v>
      </c>
      <c r="BW16" s="51">
        <f>AVERAGE(returns!I16,returns!U16)</f>
        <v>7.8221455349809649E-3</v>
      </c>
      <c r="BX16" s="51">
        <f>AVERAGE(returns!J16,returns!V16)</f>
        <v>1.412962678800361E-2</v>
      </c>
      <c r="BY16" s="51">
        <f>AVERAGE(returns!K16,returns!W16)</f>
        <v>3.8336625707302376E-2</v>
      </c>
      <c r="BZ16" s="51">
        <f>AVERAGE(returns!L16,returns!X16)</f>
        <v>6.3319949936824042E-3</v>
      </c>
      <c r="CA16" s="51"/>
      <c r="CB16" s="51">
        <f>$BK16*(returns!AA16-returns!AM16)+(returns!AB16-returns!AN16)*data!$BL16+data!$BM16*(returns!AC16-returns!AO16)+(returns!AD16-returns!AP16)*data!$BN16</f>
        <v>2.6351272877052676E-2</v>
      </c>
      <c r="CC16" s="51">
        <f>$BK16*(returns!AG16-returns!AS16)+(returns!AH16-returns!AT16)*data!$BL16+data!$BM16*(returns!AI16-returns!AU16)+(returns!AJ16-returns!AV16)*data!$BN16</f>
        <v>1.834748147329724E-2</v>
      </c>
      <c r="CD16" s="51">
        <f>$BK16*(returns!C16-returns!O16)+(returns!D16-returns!P16)*data!$BL16+data!$BM16*(returns!E16-returns!Q16)+(returns!F16-returns!R16)*data!$BN16</f>
        <v>2.7054603659720147E-3</v>
      </c>
      <c r="CE16" s="51">
        <f>$BK16*(returns!I16-returns!U16)+(returns!J16-returns!V16)*data!$BL16+data!$BM16*(returns!K16-returns!W16)+(returns!L16-returns!X16)*data!$BN16</f>
        <v>2.5439909902821696E-2</v>
      </c>
      <c r="CF16" s="51">
        <f t="shared" si="15"/>
        <v>-2.1115997020883966E-2</v>
      </c>
      <c r="CG16" s="51">
        <f t="shared" si="16"/>
        <v>-4.4835529308044596E-3</v>
      </c>
      <c r="CH16" s="51">
        <f t="shared" si="17"/>
        <v>-2.1641263873415011E-2</v>
      </c>
      <c r="CI16" s="51">
        <f t="shared" si="18"/>
        <v>3.9876746646943866E-4</v>
      </c>
    </row>
    <row r="17" spans="1:87">
      <c r="A17" s="9">
        <v>2003</v>
      </c>
      <c r="B17" s="27">
        <f t="shared" si="0"/>
        <v>4.5756672829423278E-3</v>
      </c>
      <c r="C17" s="22">
        <f t="shared" si="1"/>
        <v>-0.18791567194988412</v>
      </c>
      <c r="D17" s="22">
        <f t="shared" si="2"/>
        <v>0</v>
      </c>
      <c r="E17" s="46">
        <v>-490.98399999999998</v>
      </c>
      <c r="F17" s="46">
        <v>-71.796000000000006</v>
      </c>
      <c r="G17" s="46">
        <v>-11.968999999999999</v>
      </c>
      <c r="H17" s="46">
        <v>11142.2</v>
      </c>
      <c r="I17" s="46">
        <v>-519.08900000000006</v>
      </c>
      <c r="J17" s="46"/>
      <c r="K17" s="46">
        <f t="shared" si="4"/>
        <v>50.983000000000004</v>
      </c>
      <c r="L17" s="46">
        <f t="shared" si="5"/>
        <v>-2093.793999999999</v>
      </c>
      <c r="M17" s="46"/>
      <c r="N17" s="46">
        <f t="shared" si="3"/>
        <v>7638.0860000000002</v>
      </c>
      <c r="O17" s="46">
        <v>2054.4859999999999</v>
      </c>
      <c r="P17" s="46">
        <v>868.9</v>
      </c>
      <c r="Q17" s="46">
        <v>2079.4</v>
      </c>
      <c r="R17" s="46">
        <v>2635.3</v>
      </c>
      <c r="S17" s="46"/>
      <c r="T17" s="46">
        <f t="shared" si="7"/>
        <v>9731.8799999999992</v>
      </c>
      <c r="U17" s="46">
        <v>1581.08</v>
      </c>
      <c r="V17" s="46">
        <v>3164.7</v>
      </c>
      <c r="W17" s="46">
        <v>1839.5</v>
      </c>
      <c r="X17" s="46">
        <v>3146.6</v>
      </c>
      <c r="Y17" s="46"/>
      <c r="Z17" s="46">
        <f t="shared" si="8"/>
        <v>317.815</v>
      </c>
      <c r="AA17" s="46">
        <v>186.4</v>
      </c>
      <c r="AB17" s="46">
        <v>46.5</v>
      </c>
      <c r="AC17" s="46">
        <v>41.6</v>
      </c>
      <c r="AD17" s="46">
        <v>43.314999999999998</v>
      </c>
      <c r="AE17" s="46"/>
      <c r="AF17" s="46">
        <f t="shared" si="9"/>
        <v>266.83199999999999</v>
      </c>
      <c r="AG17" s="46">
        <v>73.8</v>
      </c>
      <c r="AH17" s="46">
        <v>134.916</v>
      </c>
      <c r="AI17" s="46">
        <v>25.7</v>
      </c>
      <c r="AJ17" s="46">
        <v>32.415999999999997</v>
      </c>
      <c r="AL17" s="50">
        <v>325.42399999999998</v>
      </c>
      <c r="AM17" s="50">
        <v>149.56399999999999</v>
      </c>
      <c r="AN17" s="50">
        <v>28.719000000000001</v>
      </c>
      <c r="AO17" s="50">
        <v>118.003</v>
      </c>
      <c r="AP17" s="50">
        <v>29.138000000000002</v>
      </c>
      <c r="AQ17" s="50"/>
      <c r="AR17" s="50">
        <v>858.303</v>
      </c>
      <c r="AS17" s="50">
        <v>63.75</v>
      </c>
      <c r="AT17" s="50">
        <v>486.48199999999991</v>
      </c>
      <c r="AU17" s="50">
        <v>33.980999999999995</v>
      </c>
      <c r="AV17" s="50">
        <v>274.08999999999997</v>
      </c>
      <c r="AX17" s="51">
        <f>AVERAGE(returns!Z17,returns!AL17)</f>
        <v>7.9180850090321386E-2</v>
      </c>
      <c r="AY17" s="51">
        <f>AVERAGE(returns!AA17,returns!AM17)</f>
        <v>2.3415017953157591E-2</v>
      </c>
      <c r="AZ17" s="51">
        <f>AVERAGE(returns!AB17,returns!AN17)</f>
        <v>3.1749656910976212E-2</v>
      </c>
      <c r="BA17" s="51">
        <f>AVERAGE(returns!AC17,returns!AO17)</f>
        <v>0.29817562735950676</v>
      </c>
      <c r="BB17" s="51">
        <f>AVERAGE(returns!AD17,returns!AP17)</f>
        <v>1.4892276166551206E-2</v>
      </c>
      <c r="BD17" s="51">
        <f>AVERAGE(returns!AF17,returns!AR17)</f>
        <v>3.670854907987587E-2</v>
      </c>
      <c r="BE17" s="51">
        <f>AVERAGE(returns!AG17,returns!AS17)</f>
        <v>7.1484606209723661E-2</v>
      </c>
      <c r="BF17" s="51">
        <f>AVERAGE(returns!AH17,returns!AT17)</f>
        <v>5.2491679306674893E-2</v>
      </c>
      <c r="BG17" s="51">
        <f>AVERAGE(returns!AI17,returns!AU17)</f>
        <v>2.013982292385634E-2</v>
      </c>
      <c r="BH17" s="51">
        <f>AVERAGE(returns!AJ17,returns!AV17)</f>
        <v>1.3273364110275472E-2</v>
      </c>
      <c r="BI17" s="51"/>
      <c r="BJ17" s="51">
        <f t="shared" si="10"/>
        <v>1</v>
      </c>
      <c r="BK17" s="51">
        <f t="shared" si="11"/>
        <v>0.22119637158002908</v>
      </c>
      <c r="BL17" s="51">
        <f t="shared" si="12"/>
        <v>0.21454216764447809</v>
      </c>
      <c r="BM17" s="51">
        <f t="shared" si="13"/>
        <v>0.20538885146417332</v>
      </c>
      <c r="BN17" s="51">
        <f t="shared" si="14"/>
        <v>0.35887260931131959</v>
      </c>
      <c r="BO17" s="51"/>
      <c r="BP17" s="51">
        <f>AVERAGE(returns!B17,returns!N17)</f>
        <v>5.1015143512161742E-2</v>
      </c>
      <c r="BQ17" s="51">
        <f>AVERAGE(returns!C17,returns!O17)</f>
        <v>6.3106902798828832E-3</v>
      </c>
      <c r="BR17" s="51">
        <f>AVERAGE(returns!D17,returns!P17)</f>
        <v>1.2290454178077136E-3</v>
      </c>
      <c r="BS17" s="51">
        <f>AVERAGE(returns!E17,returns!Q17)</f>
        <v>0.23849531230767379</v>
      </c>
      <c r="BT17" s="51">
        <f>AVERAGE(returns!F17,returns!R17)</f>
        <v>3.3891323072313974E-3</v>
      </c>
      <c r="BU17" s="51"/>
      <c r="BV17" s="51">
        <f>AVERAGE(returns!H17,returns!T17)</f>
        <v>2.8165706578159654E-2</v>
      </c>
      <c r="BW17" s="51">
        <f>AVERAGE(returns!I17,returns!U17)</f>
        <v>1.7104327673274709E-2</v>
      </c>
      <c r="BX17" s="51">
        <f>AVERAGE(returns!J17,returns!V17)</f>
        <v>3.0520611493168495E-2</v>
      </c>
      <c r="BY17" s="51">
        <f>AVERAGE(returns!K17,returns!W17)</f>
        <v>5.9680315051832973E-2</v>
      </c>
      <c r="BZ17" s="51">
        <f>AVERAGE(returns!L17,returns!X17)</f>
        <v>8.8619592747327461E-3</v>
      </c>
      <c r="CA17" s="51"/>
      <c r="CB17" s="51">
        <f>$BK17*(returns!AA17-returns!AM17)+(returns!AB17-returns!AN17)*data!$BL17+data!$BM17*(returns!AC17-returns!AO17)+(returns!AD17-returns!AP17)*data!$BN17</f>
        <v>3.7500776555491701E-2</v>
      </c>
      <c r="CC17" s="51">
        <f>$BK17*(returns!AG17-returns!AS17)+(returns!AH17-returns!AT17)*data!$BL17+data!$BM17*(returns!AI17-returns!AU17)+(returns!AJ17-returns!AV17)*data!$BN17</f>
        <v>1.7038472093655371E-2</v>
      </c>
      <c r="CD17" s="51">
        <f>$BK17*(returns!C17-returns!O17)+(returns!D17-returns!P17)*data!$BL17+data!$BM17*(returns!E17-returns!Q17)+(returns!F17-returns!R17)*data!$BN17</f>
        <v>-3.0537039242386592E-3</v>
      </c>
      <c r="CE17" s="51">
        <f>$BK17*(returns!I17-returns!U17)+(returns!J17-returns!V17)*data!$BL17+data!$BM17*(returns!K17-returns!W17)+(returns!L17-returns!X17)*data!$BN17</f>
        <v>4.2450178086817558E-2</v>
      </c>
      <c r="CF17" s="51">
        <f t="shared" si="15"/>
        <v>1.6675225948939845E-2</v>
      </c>
      <c r="CG17" s="51">
        <f t="shared" si="16"/>
        <v>-1.5028776499601234E-3</v>
      </c>
      <c r="CH17" s="51">
        <f t="shared" si="17"/>
        <v>1.6779301732172746E-2</v>
      </c>
      <c r="CI17" s="51">
        <f t="shared" si="18"/>
        <v>-1.9425679129270781E-4</v>
      </c>
    </row>
    <row r="18" spans="1:87">
      <c r="A18" s="9">
        <v>2004</v>
      </c>
      <c r="B18" s="27">
        <f t="shared" si="0"/>
        <v>6.1920309112230417E-3</v>
      </c>
      <c r="C18" s="22">
        <f t="shared" si="1"/>
        <v>-0.19007584385782877</v>
      </c>
      <c r="D18" s="22">
        <f t="shared" si="2"/>
        <v>0</v>
      </c>
      <c r="E18" s="46">
        <v>-605.35599999999999</v>
      </c>
      <c r="F18" s="46">
        <v>-88.242999999999995</v>
      </c>
      <c r="G18" s="46">
        <v>93.138000000000005</v>
      </c>
      <c r="H18" s="46">
        <v>11853.3</v>
      </c>
      <c r="I18" s="46">
        <v>-628.51900000000001</v>
      </c>
      <c r="J18" s="46"/>
      <c r="K18" s="46">
        <f t="shared" si="4"/>
        <v>73.396000000000072</v>
      </c>
      <c r="L18" s="46">
        <f t="shared" si="5"/>
        <v>-2253.0260000000017</v>
      </c>
      <c r="M18" s="46"/>
      <c r="N18" s="46">
        <f t="shared" si="3"/>
        <v>9340.6339999999982</v>
      </c>
      <c r="O18" s="46">
        <v>2498.5339999999997</v>
      </c>
      <c r="P18" s="46">
        <v>985</v>
      </c>
      <c r="Q18" s="46">
        <v>2560.4</v>
      </c>
      <c r="R18" s="46">
        <v>3296.7</v>
      </c>
      <c r="S18" s="46"/>
      <c r="T18" s="46">
        <f t="shared" si="7"/>
        <v>11593.66</v>
      </c>
      <c r="U18" s="46">
        <v>1742.6599999999999</v>
      </c>
      <c r="V18" s="46">
        <v>3835.4</v>
      </c>
      <c r="W18" s="46">
        <v>2123.3000000000002</v>
      </c>
      <c r="X18" s="46">
        <v>3892.3</v>
      </c>
      <c r="Y18" s="46"/>
      <c r="Z18" s="46">
        <f t="shared" si="8"/>
        <v>411.09500000000003</v>
      </c>
      <c r="AA18" s="46">
        <v>250.6</v>
      </c>
      <c r="AB18" s="46">
        <v>50.5</v>
      </c>
      <c r="AC18" s="46">
        <v>54.1</v>
      </c>
      <c r="AD18" s="46">
        <v>55.895000000000003</v>
      </c>
      <c r="AE18" s="46"/>
      <c r="AF18" s="46">
        <f t="shared" si="9"/>
        <v>337.69899999999996</v>
      </c>
      <c r="AG18" s="46">
        <v>99.8</v>
      </c>
      <c r="AH18" s="46">
        <v>154.172</v>
      </c>
      <c r="AI18" s="46">
        <v>37</v>
      </c>
      <c r="AJ18" s="46">
        <v>46.726999999999997</v>
      </c>
      <c r="AL18" s="50">
        <v>1000.87</v>
      </c>
      <c r="AM18" s="50">
        <v>316.22300000000001</v>
      </c>
      <c r="AN18" s="50">
        <v>85.793000000000006</v>
      </c>
      <c r="AO18" s="50">
        <v>84.756</v>
      </c>
      <c r="AP18" s="50">
        <v>514.09799999999996</v>
      </c>
      <c r="AQ18" s="50"/>
      <c r="AR18" s="50">
        <v>1533.201</v>
      </c>
      <c r="AS18" s="50">
        <v>145.96600000000001</v>
      </c>
      <c r="AT18" s="50">
        <v>705.98300000000006</v>
      </c>
      <c r="AU18" s="50">
        <v>61.787999999999997</v>
      </c>
      <c r="AV18" s="50">
        <v>619.46399999999983</v>
      </c>
      <c r="AX18" s="51">
        <f>AVERAGE(returns!Z18,returns!AL18)</f>
        <v>4.2253979137762195E-2</v>
      </c>
      <c r="AY18" s="51">
        <f>AVERAGE(returns!AA18,returns!AM18)</f>
        <v>2.9419155468524121E-2</v>
      </c>
      <c r="AZ18" s="51">
        <f>AVERAGE(returns!AB18,returns!AN18)</f>
        <v>1.1548402136170696E-2</v>
      </c>
      <c r="BA18" s="51">
        <f>AVERAGE(returns!AC18,returns!AO18)</f>
        <v>0.1314916946926212</v>
      </c>
      <c r="BB18" s="51">
        <f>AVERAGE(returns!AD18,returns!AP18)</f>
        <v>6.5403267557926125E-3</v>
      </c>
      <c r="BD18" s="51">
        <f>AVERAGE(returns!AF18,returns!AR18)</f>
        <v>4.0045297075658529E-2</v>
      </c>
      <c r="BE18" s="51">
        <f>AVERAGE(returns!AG18,returns!AS18)</f>
        <v>8.5066806798917302E-2</v>
      </c>
      <c r="BF18" s="51">
        <f>AVERAGE(returns!AH18,returns!AT18)</f>
        <v>4.9264129497124401E-2</v>
      </c>
      <c r="BG18" s="51">
        <f>AVERAGE(returns!AI18,returns!AU18)</f>
        <v>2.0996817886842482E-2</v>
      </c>
      <c r="BH18" s="51">
        <f>AVERAGE(returns!AJ18,returns!AV18)</f>
        <v>1.6061018265158152E-2</v>
      </c>
      <c r="BI18" s="51"/>
      <c r="BJ18" s="51">
        <f t="shared" si="10"/>
        <v>1</v>
      </c>
      <c r="BK18" s="51">
        <f t="shared" si="11"/>
        <v>0.21231136242017223</v>
      </c>
      <c r="BL18" s="51">
        <f t="shared" si="12"/>
        <v>0.21880495004808156</v>
      </c>
      <c r="BM18" s="51">
        <f t="shared" si="13"/>
        <v>0.22962907075103978</v>
      </c>
      <c r="BN18" s="51">
        <f t="shared" si="14"/>
        <v>0.33925461678070645</v>
      </c>
      <c r="BO18" s="51"/>
      <c r="BP18" s="51">
        <f>AVERAGE(returns!B18,returns!N18)</f>
        <v>2.6171703659605819E-2</v>
      </c>
      <c r="BQ18" s="51">
        <f>AVERAGE(returns!C18,returns!O18)</f>
        <v>1.8157464894012369E-2</v>
      </c>
      <c r="BR18" s="51">
        <f>AVERAGE(returns!D18,returns!P18)</f>
        <v>-3.63935913473604E-3</v>
      </c>
      <c r="BS18" s="51">
        <f>AVERAGE(returns!E18,returns!Q18)</f>
        <v>9.9723083976642063E-2</v>
      </c>
      <c r="BT18" s="51">
        <f>AVERAGE(returns!F18,returns!R18)</f>
        <v>8.5974376264329059E-4</v>
      </c>
      <c r="BU18" s="51"/>
      <c r="BV18" s="51">
        <f>AVERAGE(returns!H18,returns!T18)</f>
        <v>1.6082275478156376E-2</v>
      </c>
      <c r="BW18" s="51">
        <f>AVERAGE(returns!I18,returns!U18)</f>
        <v>1.1261690574511754E-2</v>
      </c>
      <c r="BX18" s="51">
        <f>AVERAGE(returns!J18,returns!V18)</f>
        <v>1.5187761270906736E-2</v>
      </c>
      <c r="BY18" s="51">
        <f>AVERAGE(returns!K18,returns!W18)</f>
        <v>3.176861071597914E-2</v>
      </c>
      <c r="BZ18" s="51">
        <f>AVERAGE(returns!L18,returns!X18)</f>
        <v>4.7308784824329278E-3</v>
      </c>
      <c r="CA18" s="51"/>
      <c r="CB18" s="51">
        <f>$BK18*(returns!AA18-returns!AM18)+(returns!AB18-returns!AN18)*data!$BL18+data!$BM18*(returns!AC18-returns!AO18)+(returns!AD18-returns!AP18)*data!$BN18</f>
        <v>2.7703246105429284E-2</v>
      </c>
      <c r="CC18" s="51">
        <f>$BK18*(returns!AG18-returns!AS18)+(returns!AH18-returns!AT18)*data!$BL18+data!$BM18*(returns!AI18-returns!AU18)+(returns!AJ18-returns!AV18)*data!$BN18</f>
        <v>1.585995841935401E-2</v>
      </c>
      <c r="CD18" s="51">
        <f>$BK18*(returns!C18-returns!O18)+(returns!D18-returns!P18)*data!$BL18+data!$BM18*(returns!E18-returns!Q18)+(returns!F18-returns!R18)*data!$BN18</f>
        <v>4.2425284349763247E-3</v>
      </c>
      <c r="CE18" s="51">
        <f>$BK18*(returns!I18-returns!U18)+(returns!J18-returns!V18)*data!$BL18+data!$BM18*(returns!K18-returns!W18)+(returns!L18-returns!X18)*data!$BN18</f>
        <v>2.4105100950128952E-2</v>
      </c>
      <c r="CF18" s="51">
        <f t="shared" si="15"/>
        <v>1.2348070254783792E-2</v>
      </c>
      <c r="CG18" s="51">
        <f t="shared" si="16"/>
        <v>8.9651617291228581E-4</v>
      </c>
      <c r="CH18" s="51">
        <f t="shared" si="17"/>
        <v>1.1527996724948135E-2</v>
      </c>
      <c r="CI18" s="51">
        <f t="shared" si="18"/>
        <v>8.0159841672562855E-4</v>
      </c>
    </row>
    <row r="19" spans="1:87">
      <c r="A19" s="9">
        <v>2005</v>
      </c>
      <c r="B19" s="27">
        <f t="shared" si="0"/>
        <v>6.2347302542977122E-3</v>
      </c>
      <c r="C19" s="22">
        <f t="shared" si="1"/>
        <v>-0.15765380654361089</v>
      </c>
      <c r="D19" s="22">
        <f t="shared" si="2"/>
        <v>0</v>
      </c>
      <c r="E19" s="46">
        <v>-708.62400000000002</v>
      </c>
      <c r="F19" s="46">
        <v>-105.741</v>
      </c>
      <c r="G19" s="46">
        <v>31.942</v>
      </c>
      <c r="H19" s="46">
        <v>12623</v>
      </c>
      <c r="I19" s="46">
        <v>-745.774</v>
      </c>
      <c r="J19" s="46"/>
      <c r="K19" s="46">
        <f t="shared" si="4"/>
        <v>78.701000000000022</v>
      </c>
      <c r="L19" s="46">
        <f t="shared" si="5"/>
        <v>-1990.0640000000003</v>
      </c>
      <c r="M19" s="46"/>
      <c r="N19" s="46">
        <f t="shared" si="3"/>
        <v>10771.522999999999</v>
      </c>
      <c r="O19" s="46">
        <v>2651.722999999999</v>
      </c>
      <c r="P19" s="46">
        <v>1011.6</v>
      </c>
      <c r="Q19" s="46">
        <v>3317.7</v>
      </c>
      <c r="R19" s="46">
        <v>3790.5</v>
      </c>
      <c r="S19" s="46"/>
      <c r="T19" s="46">
        <f t="shared" si="7"/>
        <v>12761.587</v>
      </c>
      <c r="U19" s="46">
        <v>1905.9869999999992</v>
      </c>
      <c r="V19" s="46">
        <v>4421.8</v>
      </c>
      <c r="W19" s="46">
        <v>2304</v>
      </c>
      <c r="X19" s="46">
        <v>4129.8</v>
      </c>
      <c r="Y19" s="46"/>
      <c r="Z19" s="46">
        <f t="shared" si="8"/>
        <v>532.48500000000001</v>
      </c>
      <c r="AA19" s="46">
        <v>294.5</v>
      </c>
      <c r="AB19" s="46">
        <v>55.4</v>
      </c>
      <c r="AC19" s="46">
        <v>64.599999999999994</v>
      </c>
      <c r="AD19" s="46">
        <v>117.985</v>
      </c>
      <c r="AE19" s="46"/>
      <c r="AF19" s="46">
        <f t="shared" si="9"/>
        <v>453.78399999999999</v>
      </c>
      <c r="AG19" s="46">
        <v>121.3</v>
      </c>
      <c r="AH19" s="46">
        <v>189.36199999999999</v>
      </c>
      <c r="AI19" s="46">
        <v>38.1</v>
      </c>
      <c r="AJ19" s="46">
        <v>105.02200000000001</v>
      </c>
      <c r="AL19" s="50">
        <v>546.63099999999997</v>
      </c>
      <c r="AM19" s="50">
        <v>36.234999999999999</v>
      </c>
      <c r="AN19" s="50">
        <v>64.513000000000005</v>
      </c>
      <c r="AO19" s="50">
        <v>186.68600000000001</v>
      </c>
      <c r="AP19" s="50">
        <v>259.197</v>
      </c>
      <c r="AQ19" s="50"/>
      <c r="AR19" s="50">
        <v>1247.347</v>
      </c>
      <c r="AS19" s="50">
        <v>112.63800000000001</v>
      </c>
      <c r="AT19" s="50">
        <v>786.47899999999993</v>
      </c>
      <c r="AU19" s="50">
        <v>89.257999999999996</v>
      </c>
      <c r="AV19" s="50">
        <v>258.97200000000009</v>
      </c>
      <c r="AX19" s="51">
        <f>AVERAGE(returns!Z19,returns!AL19)</f>
        <v>2.0225732256159465E-2</v>
      </c>
      <c r="AY19" s="51">
        <f>AVERAGE(returns!AA19,returns!AM19)</f>
        <v>2.0320663774300543E-2</v>
      </c>
      <c r="AZ19" s="51">
        <f>AVERAGE(returns!AB19,returns!AN19)</f>
        <v>-3.811012461435373E-2</v>
      </c>
      <c r="BA19" s="51">
        <f>AVERAGE(returns!AC19,returns!AO19)</f>
        <v>9.5044860998299119E-2</v>
      </c>
      <c r="BB19" s="51">
        <f>AVERAGE(returns!AD19,returns!AP19)</f>
        <v>-5.5916779825183208E-3</v>
      </c>
      <c r="BD19" s="51">
        <f>AVERAGE(returns!AF19,returns!AR19)</f>
        <v>4.5111147238020809E-2</v>
      </c>
      <c r="BE19" s="51">
        <f>AVERAGE(returns!AG19,returns!AS19)</f>
        <v>9.0426812697496306E-2</v>
      </c>
      <c r="BF19" s="51">
        <f>AVERAGE(returns!AH19,returns!AT19)</f>
        <v>5.0680125670598791E-2</v>
      </c>
      <c r="BG19" s="51">
        <f>AVERAGE(returns!AI19,returns!AU19)</f>
        <v>1.9595642204912368E-2</v>
      </c>
      <c r="BH19" s="51">
        <f>AVERAGE(returns!AJ19,returns!AV19)</f>
        <v>2.9739202739161252E-2</v>
      </c>
      <c r="BI19" s="51"/>
      <c r="BJ19" s="51">
        <f t="shared" si="10"/>
        <v>1</v>
      </c>
      <c r="BK19" s="51">
        <f t="shared" si="11"/>
        <v>0.20333369205859969</v>
      </c>
      <c r="BL19" s="51">
        <f t="shared" si="12"/>
        <v>0.21916980492075055</v>
      </c>
      <c r="BM19" s="51">
        <f t="shared" si="13"/>
        <v>0.23645143713640271</v>
      </c>
      <c r="BN19" s="51">
        <f t="shared" si="14"/>
        <v>0.3410450658842471</v>
      </c>
      <c r="BO19" s="51"/>
      <c r="BP19" s="51">
        <f>AVERAGE(returns!B19,returns!N19)</f>
        <v>3.5938856762819903E-2</v>
      </c>
      <c r="BQ19" s="51">
        <f>AVERAGE(returns!C19,returns!O19)</f>
        <v>2.7582180135385125E-2</v>
      </c>
      <c r="BR19" s="51">
        <f>AVERAGE(returns!D19,returns!P19)</f>
        <v>-2.483307754073753E-2</v>
      </c>
      <c r="BS19" s="51">
        <f>AVERAGE(returns!E19,returns!Q19)</f>
        <v>0.12522468100816625</v>
      </c>
      <c r="BT19" s="51">
        <f>AVERAGE(returns!F19,returns!R19)</f>
        <v>2.8502088271813975E-3</v>
      </c>
      <c r="BU19" s="51"/>
      <c r="BV19" s="51">
        <f>AVERAGE(returns!H19,returns!T19)</f>
        <v>-1.5713124506660434E-2</v>
      </c>
      <c r="BW19" s="51">
        <f>AVERAGE(returns!I19,returns!U19)</f>
        <v>-7.2615163610845824E-3</v>
      </c>
      <c r="BX19" s="51">
        <f>AVERAGE(returns!J19,returns!V19)</f>
        <v>-1.3277047073616193E-2</v>
      </c>
      <c r="BY19" s="51">
        <f>AVERAGE(returns!K19,returns!W19)</f>
        <v>-3.0179820009867134E-2</v>
      </c>
      <c r="BZ19" s="51">
        <f>AVERAGE(returns!L19,returns!X19)</f>
        <v>-6.2944393428183334E-3</v>
      </c>
      <c r="CA19" s="51"/>
      <c r="CB19" s="51">
        <f>$BK19*(returns!AA19-returns!AM19)+(returns!AB19-returns!AN19)*data!$BL19+data!$BM19*(returns!AC19-returns!AO19)+(returns!AD19-returns!AP19)*data!$BN19</f>
        <v>2.7133822595161956E-2</v>
      </c>
      <c r="CC19" s="51">
        <f>$BK19*(returns!AG19-returns!AS19)+(returns!AH19-returns!AT19)*data!$BL19+data!$BM19*(returns!AI19-returns!AU19)+(returns!AJ19-returns!AV19)*data!$BN19</f>
        <v>1.5397473016345115E-2</v>
      </c>
      <c r="CD19" s="51">
        <f>$BK19*(returns!C19-returns!O19)+(returns!D19-returns!P19)*data!$BL19+data!$BM19*(returns!E19-returns!Q19)+(returns!F19-returns!R19)*data!$BN19</f>
        <v>4.8807585337006042E-2</v>
      </c>
      <c r="CE19" s="51">
        <f>$BK19*(returns!I19-returns!U19)+(returns!J19-returns!V19)*data!$BL19+data!$BM19*(returns!K19-returns!W19)+(returns!L19-returns!X19)*data!$BN19</f>
        <v>-2.3138515467495131E-2</v>
      </c>
      <c r="CF19" s="51">
        <f t="shared" si="15"/>
        <v>2.1534993635687533E-2</v>
      </c>
      <c r="CG19" s="51">
        <f t="shared" si="16"/>
        <v>3.8157036021001711E-4</v>
      </c>
      <c r="CH19" s="51">
        <f t="shared" si="17"/>
        <v>2.2627393389429665E-2</v>
      </c>
      <c r="CI19" s="51">
        <f t="shared" si="18"/>
        <v>-1.0435415715597401E-3</v>
      </c>
    </row>
    <row r="20" spans="1:87">
      <c r="A20" s="9">
        <v>2006</v>
      </c>
      <c r="B20" s="27">
        <f t="shared" si="0"/>
        <v>4.0844122835869924E-3</v>
      </c>
      <c r="C20" s="22">
        <f t="shared" si="1"/>
        <v>-0.16830794187124357</v>
      </c>
      <c r="D20" s="22">
        <f t="shared" si="2"/>
        <v>0</v>
      </c>
      <c r="E20" s="46">
        <v>-753.28800000000001</v>
      </c>
      <c r="F20" s="46">
        <v>-91.515000000000001</v>
      </c>
      <c r="G20" s="46">
        <v>-6.742</v>
      </c>
      <c r="H20" s="46">
        <v>13377.2</v>
      </c>
      <c r="I20" s="46">
        <v>-800.62099999999998</v>
      </c>
      <c r="J20" s="46"/>
      <c r="K20" s="46">
        <f t="shared" si="4"/>
        <v>54.63799999999992</v>
      </c>
      <c r="L20" s="46">
        <f t="shared" si="5"/>
        <v>-2251.4889999999996</v>
      </c>
      <c r="M20" s="46"/>
      <c r="N20" s="46">
        <f t="shared" si="3"/>
        <v>13189.142</v>
      </c>
      <c r="O20" s="46">
        <v>2948.1850000000013</v>
      </c>
      <c r="P20" s="46">
        <v>1275.5</v>
      </c>
      <c r="Q20" s="46">
        <v>4329</v>
      </c>
      <c r="R20" s="46">
        <v>4636.4569999999985</v>
      </c>
      <c r="S20" s="46"/>
      <c r="T20" s="46">
        <f t="shared" si="7"/>
        <v>15440.630999999999</v>
      </c>
      <c r="U20" s="46">
        <v>2154.1090000000004</v>
      </c>
      <c r="V20" s="46">
        <v>5404.9</v>
      </c>
      <c r="W20" s="46">
        <v>2791.9</v>
      </c>
      <c r="X20" s="46">
        <v>5089.7219999999998</v>
      </c>
      <c r="Y20" s="46"/>
      <c r="Z20" s="46">
        <f t="shared" si="8"/>
        <v>679.596</v>
      </c>
      <c r="AA20" s="46">
        <v>324.8</v>
      </c>
      <c r="AB20" s="46">
        <v>63.9</v>
      </c>
      <c r="AC20" s="46">
        <v>84.3</v>
      </c>
      <c r="AD20" s="46">
        <v>206.596</v>
      </c>
      <c r="AE20" s="46"/>
      <c r="AF20" s="46">
        <f t="shared" si="9"/>
        <v>624.95800000000008</v>
      </c>
      <c r="AG20" s="46">
        <v>150.80000000000001</v>
      </c>
      <c r="AH20" s="46">
        <v>241.809</v>
      </c>
      <c r="AI20" s="46">
        <v>44.9</v>
      </c>
      <c r="AJ20" s="46">
        <v>187.44900000000001</v>
      </c>
      <c r="AL20" s="50">
        <v>1285.729</v>
      </c>
      <c r="AM20" s="50">
        <v>244.922</v>
      </c>
      <c r="AN20" s="50">
        <v>227.797</v>
      </c>
      <c r="AO20" s="50">
        <v>137.33199999999999</v>
      </c>
      <c r="AP20" s="50">
        <v>675.678</v>
      </c>
      <c r="AQ20" s="50"/>
      <c r="AR20" s="50">
        <v>2065.1689999999999</v>
      </c>
      <c r="AS20" s="50">
        <v>243.15100000000001</v>
      </c>
      <c r="AT20" s="50">
        <v>953.61</v>
      </c>
      <c r="AU20" s="50">
        <v>145.482</v>
      </c>
      <c r="AV20" s="50">
        <v>722.92600000000004</v>
      </c>
      <c r="AX20" s="51">
        <f>AVERAGE(returns!Z20,returns!AL20)</f>
        <v>5.6369737618770586E-2</v>
      </c>
      <c r="AY20" s="51">
        <f>AVERAGE(returns!AA20,returns!AM20)</f>
        <v>2.4489421310285951E-2</v>
      </c>
      <c r="AZ20" s="51">
        <f>AVERAGE(returns!AB20,returns!AN20)</f>
        <v>8.8843803733453072E-4</v>
      </c>
      <c r="BA20" s="51">
        <f>AVERAGE(returns!AC20,returns!AO20)</f>
        <v>0.17919297888341104</v>
      </c>
      <c r="BB20" s="51">
        <f>AVERAGE(returns!AD20,returns!AP20)</f>
        <v>9.4537306956416663E-3</v>
      </c>
      <c r="BD20" s="51">
        <f>AVERAGE(returns!AF20,returns!AR20)</f>
        <v>5.0521743770749292E-2</v>
      </c>
      <c r="BE20" s="51">
        <f>AVERAGE(returns!AG20,returns!AS20)</f>
        <v>9.5144090718815064E-2</v>
      </c>
      <c r="BF20" s="51">
        <f>AVERAGE(returns!AH20,returns!AT20)</f>
        <v>5.2546657086170012E-2</v>
      </c>
      <c r="BG20" s="51">
        <f>AVERAGE(returns!AI20,returns!AU20)</f>
        <v>1.9835368376428755E-2</v>
      </c>
      <c r="BH20" s="51">
        <f>AVERAGE(returns!AJ20,returns!AV20)</f>
        <v>4.4847536810034977E-2</v>
      </c>
      <c r="BI20" s="51"/>
      <c r="BJ20" s="51">
        <f t="shared" si="10"/>
        <v>1</v>
      </c>
      <c r="BK20" s="51">
        <f t="shared" si="11"/>
        <v>0.1896432046591949</v>
      </c>
      <c r="BL20" s="51">
        <f t="shared" si="12"/>
        <v>0.22178989356125897</v>
      </c>
      <c r="BM20" s="51">
        <f t="shared" si="13"/>
        <v>0.24939701919352436</v>
      </c>
      <c r="BN20" s="51">
        <f t="shared" si="14"/>
        <v>0.33916988258602176</v>
      </c>
      <c r="BO20" s="51"/>
      <c r="BP20" s="51">
        <f>AVERAGE(returns!B20,returns!N20)</f>
        <v>4.3447350930738114E-2</v>
      </c>
      <c r="BQ20" s="51">
        <f>AVERAGE(returns!C20,returns!O20)</f>
        <v>1.658799511415919E-2</v>
      </c>
      <c r="BR20" s="51">
        <f>AVERAGE(returns!D20,returns!P20)</f>
        <v>-7.599027956550773E-3</v>
      </c>
      <c r="BS20" s="51">
        <f>AVERAGE(returns!E20,returns!Q20)</f>
        <v>0.15506492364389596</v>
      </c>
      <c r="BT20" s="51">
        <f>AVERAGE(returns!F20,returns!R20)</f>
        <v>3.6905185712590486E-3</v>
      </c>
      <c r="BU20" s="51"/>
      <c r="BV20" s="51">
        <f>AVERAGE(returns!H20,returns!T20)</f>
        <v>1.2922386688032471E-2</v>
      </c>
      <c r="BW20" s="51">
        <f>AVERAGE(returns!I20,returns!U20)</f>
        <v>7.9014261961267585E-3</v>
      </c>
      <c r="BX20" s="51">
        <f>AVERAGE(returns!J20,returns!V20)</f>
        <v>8.4874659938853035E-3</v>
      </c>
      <c r="BY20" s="51">
        <f>AVERAGE(returns!K20,returns!W20)</f>
        <v>2.4128055239515084E-2</v>
      </c>
      <c r="BZ20" s="51">
        <f>AVERAGE(returns!L20,returns!X20)</f>
        <v>4.4186381725888745E-3</v>
      </c>
      <c r="CA20" s="51"/>
      <c r="CB20" s="51">
        <f>$BK20*(returns!AA20-returns!AM20)+(returns!AB20-returns!AN20)*data!$BL20+data!$BM20*(returns!AC20-returns!AO20)+(returns!AD20-returns!AP20)*data!$BN20</f>
        <v>3.1225309354343495E-2</v>
      </c>
      <c r="CC20" s="51">
        <f>$BK20*(returns!AG20-returns!AS20)+(returns!AH20-returns!AT20)*data!$BL20+data!$BM20*(returns!AI20-returns!AU20)+(returns!AJ20-returns!AV20)*data!$BN20</f>
        <v>1.3331860972838304E-2</v>
      </c>
      <c r="CD20" s="51">
        <f>$BK20*(returns!C20-returns!O20)+(returns!D20-returns!P20)*data!$BL20+data!$BM20*(returns!E20-returns!Q20)+(returns!F20-returns!R20)*data!$BN20</f>
        <v>1.4151528292971526E-2</v>
      </c>
      <c r="CE20" s="51">
        <f>$BK20*(returns!I20-returns!U20)+(returns!J20-returns!V20)*data!$BL20+data!$BM20*(returns!K20-returns!W20)+(returns!L20-returns!X20)*data!$BN20</f>
        <v>1.7985859040088186E-2</v>
      </c>
      <c r="CF20" s="51">
        <f t="shared" si="15"/>
        <v>2.6854703499039709E-2</v>
      </c>
      <c r="CG20" s="51">
        <f t="shared" si="16"/>
        <v>-8.3713976962924595E-4</v>
      </c>
      <c r="CH20" s="51">
        <f t="shared" si="17"/>
        <v>2.4826467073656003E-2</v>
      </c>
      <c r="CI20" s="51">
        <f t="shared" si="18"/>
        <v>1.9944926744803154E-3</v>
      </c>
    </row>
    <row r="21" spans="1:87">
      <c r="A21" s="9">
        <v>2007</v>
      </c>
      <c r="B21" s="27">
        <f t="shared" si="0"/>
        <v>7.9192655057132855E-3</v>
      </c>
      <c r="C21" s="22">
        <f t="shared" si="1"/>
        <v>-0.1331168247948849</v>
      </c>
      <c r="D21" s="22">
        <f t="shared" si="2"/>
        <v>-5.0632132699394809E-2</v>
      </c>
      <c r="E21" s="46">
        <v>-696.72799999999995</v>
      </c>
      <c r="F21" s="46">
        <v>-115.06100000000001</v>
      </c>
      <c r="G21" s="46">
        <v>92.66</v>
      </c>
      <c r="H21" s="46">
        <v>14028.7</v>
      </c>
      <c r="I21" s="46">
        <v>-710.303</v>
      </c>
      <c r="J21" s="46">
        <f>+I21</f>
        <v>-710.303</v>
      </c>
      <c r="K21" s="46">
        <f t="shared" si="4"/>
        <v>111.09699999999998</v>
      </c>
      <c r="L21" s="46">
        <f t="shared" si="5"/>
        <v>-1867.4560000000019</v>
      </c>
      <c r="M21" s="46"/>
      <c r="N21" s="46">
        <f t="shared" si="3"/>
        <v>15840.364999999998</v>
      </c>
      <c r="O21" s="46">
        <v>3553.0949999999975</v>
      </c>
      <c r="P21" s="46">
        <v>1587.1</v>
      </c>
      <c r="Q21" s="46">
        <v>5248</v>
      </c>
      <c r="R21" s="46">
        <v>5452.17</v>
      </c>
      <c r="S21" s="46"/>
      <c r="T21" s="46">
        <f t="shared" si="7"/>
        <v>17707.821</v>
      </c>
      <c r="U21" s="46">
        <v>2345.9229999999989</v>
      </c>
      <c r="V21" s="46">
        <v>6269.4</v>
      </c>
      <c r="W21" s="46">
        <v>3231.7</v>
      </c>
      <c r="X21" s="46">
        <v>5860.7980000000016</v>
      </c>
      <c r="Y21" s="46"/>
      <c r="Z21" s="46">
        <f t="shared" si="8"/>
        <v>828.69499999999994</v>
      </c>
      <c r="AA21" s="46">
        <v>370.75799999999998</v>
      </c>
      <c r="AB21" s="46">
        <v>82.7</v>
      </c>
      <c r="AC21" s="46">
        <v>116.1</v>
      </c>
      <c r="AD21" s="46">
        <v>259.137</v>
      </c>
      <c r="AE21" s="46"/>
      <c r="AF21" s="46">
        <f t="shared" si="9"/>
        <v>717.59799999999996</v>
      </c>
      <c r="AG21" s="46">
        <v>126.17400000000001</v>
      </c>
      <c r="AH21" s="46">
        <v>303.863</v>
      </c>
      <c r="AI21" s="46">
        <v>54.9</v>
      </c>
      <c r="AJ21" s="46">
        <v>232.661</v>
      </c>
      <c r="AL21" s="50">
        <v>1453.604</v>
      </c>
      <c r="AM21" s="50">
        <v>414.03899999999999</v>
      </c>
      <c r="AN21" s="50">
        <v>218.72800000000001</v>
      </c>
      <c r="AO21" s="50">
        <v>147.78399999999999</v>
      </c>
      <c r="AP21" s="50">
        <v>673.053</v>
      </c>
      <c r="AQ21" s="50"/>
      <c r="AR21" s="50">
        <v>2064.6419999999998</v>
      </c>
      <c r="AS21" s="50">
        <v>221.166</v>
      </c>
      <c r="AT21" s="50">
        <v>713.779</v>
      </c>
      <c r="AU21" s="50">
        <v>275.61699999999996</v>
      </c>
      <c r="AV21" s="50">
        <v>854.08</v>
      </c>
      <c r="AX21" s="51">
        <f>AVERAGE(returns!Z21,returns!AL21)</f>
        <v>4.4780753137698644E-2</v>
      </c>
      <c r="AY21" s="51">
        <f>AVERAGE(returns!AA21,returns!AM21)</f>
        <v>2.3277227920626833E-2</v>
      </c>
      <c r="AZ21" s="51">
        <f>AVERAGE(returns!AB21,returns!AN21)</f>
        <v>2.482515663123961E-2</v>
      </c>
      <c r="BA21" s="51">
        <f>AVERAGE(returns!AC21,returns!AO21)</f>
        <v>0.10220157178870551</v>
      </c>
      <c r="BB21" s="51">
        <f>AVERAGE(returns!AD21,returns!AP21)</f>
        <v>1.1635706876198826E-2</v>
      </c>
      <c r="BD21" s="51">
        <f>AVERAGE(returns!AF21,returns!AR21)</f>
        <v>5.0196702722208858E-2</v>
      </c>
      <c r="BE21" s="51">
        <f>AVERAGE(returns!AG21,returns!AS21)</f>
        <v>8.506692936947631E-2</v>
      </c>
      <c r="BF21" s="51">
        <f>AVERAGE(returns!AH21,returns!AT21)</f>
        <v>5.4918301466489697E-2</v>
      </c>
      <c r="BG21" s="51">
        <f>AVERAGE(returns!AI21,returns!AU21)</f>
        <v>2.1236957858717903E-2</v>
      </c>
      <c r="BH21" s="51">
        <f>AVERAGE(returns!AJ21,returns!AV21)</f>
        <v>4.6932623164042925E-2</v>
      </c>
      <c r="BI21" s="51"/>
      <c r="BJ21" s="51">
        <f t="shared" si="10"/>
        <v>1</v>
      </c>
      <c r="BK21" s="51">
        <f t="shared" si="11"/>
        <v>0.17995655474898062</v>
      </c>
      <c r="BL21" s="51">
        <f t="shared" si="12"/>
        <v>0.22524816745528187</v>
      </c>
      <c r="BM21" s="51">
        <f t="shared" si="13"/>
        <v>0.25571161536930642</v>
      </c>
      <c r="BN21" s="51">
        <f t="shared" si="14"/>
        <v>0.33908366242643107</v>
      </c>
      <c r="BO21" s="51"/>
      <c r="BP21" s="51">
        <f>AVERAGE(returns!B21,returns!N21)</f>
        <v>2.3993721467801696E-2</v>
      </c>
      <c r="BQ21" s="51">
        <f>AVERAGE(returns!C21,returns!O21)</f>
        <v>1.0694379340104502E-2</v>
      </c>
      <c r="BR21" s="51">
        <f>AVERAGE(returns!D21,returns!P21)</f>
        <v>1.0538848013458463E-2</v>
      </c>
      <c r="BS21" s="51">
        <f>AVERAGE(returns!E21,returns!Q21)</f>
        <v>6.1969724412859861E-2</v>
      </c>
      <c r="BT21" s="51">
        <f>AVERAGE(returns!F21,returns!R21)</f>
        <v>5.233616031200281E-3</v>
      </c>
      <c r="BU21" s="51"/>
      <c r="BV21" s="51">
        <f>AVERAGE(returns!H21,returns!T21)</f>
        <v>2.0787031669896948E-2</v>
      </c>
      <c r="BW21" s="51">
        <f>AVERAGE(returns!I21,returns!U21)</f>
        <v>1.2582848580522329E-2</v>
      </c>
      <c r="BX21" s="51">
        <f>AVERAGE(returns!J21,returns!V21)</f>
        <v>1.4286308617781147E-2</v>
      </c>
      <c r="BY21" s="51">
        <f>AVERAGE(returns!K21,returns!W21)</f>
        <v>4.0231847375845647E-2</v>
      </c>
      <c r="BZ21" s="51">
        <f>AVERAGE(returns!L21,returns!X21)</f>
        <v>4.3399990752575109E-3</v>
      </c>
      <c r="CA21" s="51"/>
      <c r="CB21" s="51">
        <f>$BK21*(returns!AA21-returns!AM21)+(returns!AB21-returns!AN21)*data!$BL21+data!$BM21*(returns!AC21-returns!AO21)+(returns!AD21-returns!AP21)*data!$BN21</f>
        <v>3.9025676387293998E-2</v>
      </c>
      <c r="CC21" s="51">
        <f>$BK21*(returns!AG21-returns!AS21)+(returns!AH21-returns!AT21)*data!$BL21+data!$BM21*(returns!AI21-returns!AU21)+(returns!AJ21-returns!AV21)*data!$BN21</f>
        <v>1.6272409759747548E-2</v>
      </c>
      <c r="CD21" s="51">
        <f>$BK21*(returns!C21-returns!O21)+(returns!D21-returns!P21)*data!$BL21+data!$BM21*(returns!E21-returns!Q21)+(returns!F21-returns!R21)*data!$BN21</f>
        <v>1.1077493218762864E-2</v>
      </c>
      <c r="CE21" s="51">
        <f>$BK21*(returns!I21-returns!U21)+(returns!J21-returns!V21)*data!$BL21+data!$BM21*(returns!K21-returns!W21)+(returns!L21-returns!X21)*data!$BN21</f>
        <v>2.9346626427617515E-2</v>
      </c>
      <c r="CF21" s="51">
        <f t="shared" si="15"/>
        <v>1.1092222198167769E-2</v>
      </c>
      <c r="CG21" s="51">
        <f t="shared" si="16"/>
        <v>-2.477888077383159E-3</v>
      </c>
      <c r="CH21" s="51">
        <f t="shared" si="17"/>
        <v>7.5377602107373539E-3</v>
      </c>
      <c r="CI21" s="51">
        <f t="shared" si="18"/>
        <v>3.5182448453858943E-3</v>
      </c>
    </row>
    <row r="22" spans="1:87">
      <c r="A22" s="9">
        <v>2008</v>
      </c>
      <c r="B22" s="27">
        <f t="shared" si="0"/>
        <v>1.1044397019207222E-2</v>
      </c>
      <c r="C22" s="22">
        <f t="shared" si="1"/>
        <v>-0.2392885981177624</v>
      </c>
      <c r="D22" s="22">
        <f t="shared" si="2"/>
        <v>-9.7081342056467138E-2</v>
      </c>
      <c r="E22" s="46">
        <v>-698.33799999999997</v>
      </c>
      <c r="F22" s="46">
        <v>-125.88500000000001</v>
      </c>
      <c r="G22" s="46">
        <v>-59.442999999999998</v>
      </c>
      <c r="H22" s="46">
        <v>14291.5</v>
      </c>
      <c r="I22" s="46">
        <v>-677.13499999999999</v>
      </c>
      <c r="J22" s="46">
        <f t="shared" ref="J22:J39" si="19">+I22+J21</f>
        <v>-1387.4380000000001</v>
      </c>
      <c r="K22" s="46">
        <f t="shared" si="4"/>
        <v>157.84100000000001</v>
      </c>
      <c r="L22" s="46">
        <f t="shared" si="5"/>
        <v>-3419.7930000000015</v>
      </c>
      <c r="M22" s="46"/>
      <c r="N22" s="46">
        <f t="shared" si="3"/>
        <v>13337.267</v>
      </c>
      <c r="O22" s="46">
        <v>3748.5120000000002</v>
      </c>
      <c r="P22" s="46">
        <v>1237.2840000000001</v>
      </c>
      <c r="Q22" s="46">
        <v>2748.4279999999999</v>
      </c>
      <c r="R22" s="46">
        <v>5603.0429999999997</v>
      </c>
      <c r="S22" s="46"/>
      <c r="T22" s="46">
        <f t="shared" si="7"/>
        <v>16757.060000000001</v>
      </c>
      <c r="U22" s="46">
        <v>2397.3960000000002</v>
      </c>
      <c r="V22" s="46">
        <v>6232.72854232804</v>
      </c>
      <c r="W22" s="46">
        <v>2132.7290000000003</v>
      </c>
      <c r="X22" s="46">
        <v>5994.2064576719604</v>
      </c>
      <c r="Y22" s="46"/>
      <c r="Z22" s="46">
        <f t="shared" si="8"/>
        <v>808.72</v>
      </c>
      <c r="AA22" s="46">
        <v>413.73899999999998</v>
      </c>
      <c r="AB22" s="46">
        <v>84.941000000000003</v>
      </c>
      <c r="AC22" s="46">
        <v>143.91800000000001</v>
      </c>
      <c r="AD22" s="46">
        <v>166.12200000000001</v>
      </c>
      <c r="AE22" s="46"/>
      <c r="AF22" s="46">
        <f t="shared" si="9"/>
        <v>650.87900000000002</v>
      </c>
      <c r="AG22" s="46">
        <v>129.447</v>
      </c>
      <c r="AH22" s="46">
        <v>316.58000000000004</v>
      </c>
      <c r="AI22" s="46">
        <v>70.137</v>
      </c>
      <c r="AJ22" s="46">
        <v>134.715</v>
      </c>
      <c r="AL22" s="50">
        <v>-332.10899999999998</v>
      </c>
      <c r="AM22" s="50">
        <v>329.08100000000002</v>
      </c>
      <c r="AN22" s="50">
        <v>-158.798</v>
      </c>
      <c r="AO22" s="50">
        <v>-38.548999999999999</v>
      </c>
      <c r="AP22" s="50">
        <v>-463.84300000000002</v>
      </c>
      <c r="AQ22" s="50"/>
      <c r="AR22" s="50">
        <v>431.40600000000001</v>
      </c>
      <c r="AS22" s="50">
        <v>310.09199999999998</v>
      </c>
      <c r="AT22" s="50">
        <v>110.377</v>
      </c>
      <c r="AU22" s="50">
        <v>126.80499999999998</v>
      </c>
      <c r="AV22" s="50">
        <v>-115.86799999999999</v>
      </c>
      <c r="AX22" s="51">
        <f>AVERAGE(returns!Z22,returns!AL22)</f>
        <v>-0.13676167537566103</v>
      </c>
      <c r="AY22" s="51">
        <f>AVERAGE(returns!AA22,returns!AM22)</f>
        <v>-2.1520852943163516E-2</v>
      </c>
      <c r="AZ22" s="51">
        <f>AVERAGE(returns!AB22,returns!AN22)</f>
        <v>-7.0762442536389525E-2</v>
      </c>
      <c r="BA22" s="51">
        <f>AVERAGE(returns!AC22,returns!AO22)</f>
        <v>-0.5431092414993256</v>
      </c>
      <c r="BB22" s="51">
        <f>AVERAGE(returns!AD22,returns!AP22)</f>
        <v>-4.4729068281858693E-3</v>
      </c>
      <c r="BD22" s="51">
        <f>AVERAGE(returns!AF22,returns!AR22)</f>
        <v>4.6602487816282637E-2</v>
      </c>
      <c r="BE22" s="51">
        <f>AVERAGE(returns!AG22,returns!AS22)</f>
        <v>8.3954486122104988E-2</v>
      </c>
      <c r="BF22" s="51">
        <f>AVERAGE(returns!AH22,returns!AT22)</f>
        <v>5.5703121249069731E-2</v>
      </c>
      <c r="BG22" s="51">
        <f>AVERAGE(returns!AI22,returns!AU22)</f>
        <v>3.1072965169017881E-2</v>
      </c>
      <c r="BH22" s="51">
        <f>AVERAGE(returns!AJ22,returns!AV22)</f>
        <v>2.6248157037312349E-2</v>
      </c>
      <c r="BI22" s="51"/>
      <c r="BJ22" s="51">
        <f t="shared" si="10"/>
        <v>1</v>
      </c>
      <c r="BK22" s="51">
        <f t="shared" si="11"/>
        <v>0.19522729199407454</v>
      </c>
      <c r="BL22" s="51">
        <f t="shared" si="12"/>
        <v>0.22973892554195174</v>
      </c>
      <c r="BM22" s="51">
        <f t="shared" si="13"/>
        <v>0.21178788515645999</v>
      </c>
      <c r="BN22" s="51">
        <f t="shared" si="14"/>
        <v>0.36324589730751372</v>
      </c>
      <c r="BO22" s="51"/>
      <c r="BP22" s="51">
        <f>AVERAGE(returns!B22,returns!N22)</f>
        <v>-0.11005463096793655</v>
      </c>
      <c r="BQ22" s="51">
        <f>AVERAGE(returns!C22,returns!O22)</f>
        <v>-4.6358257986279308E-3</v>
      </c>
      <c r="BR22" s="51">
        <f>AVERAGE(returns!D22,returns!P22)</f>
        <v>-4.7281376458040758E-2</v>
      </c>
      <c r="BS22" s="51">
        <f>AVERAGE(returns!E22,returns!Q22)</f>
        <v>-0.48080642329099565</v>
      </c>
      <c r="BT22" s="51">
        <f>AVERAGE(returns!F22,returns!R22)</f>
        <v>8.5154397296551411E-4</v>
      </c>
      <c r="BU22" s="51"/>
      <c r="BV22" s="51">
        <f>AVERAGE(returns!H22,returns!T22)</f>
        <v>-2.670704440772444E-2</v>
      </c>
      <c r="BW22" s="51">
        <f>AVERAGE(returns!I22,returns!U22)</f>
        <v>-1.6885027144535585E-2</v>
      </c>
      <c r="BX22" s="51">
        <f>AVERAGE(returns!J22,returns!V22)</f>
        <v>-2.3481066078348767E-2</v>
      </c>
      <c r="BY22" s="51">
        <f>AVERAGE(returns!K22,returns!W22)</f>
        <v>-6.2302818208330016E-2</v>
      </c>
      <c r="BZ22" s="51">
        <f>AVERAGE(returns!L22,returns!X22)</f>
        <v>-5.0715093150897703E-3</v>
      </c>
      <c r="CA22" s="51"/>
      <c r="CB22" s="51">
        <f>$BK22*(returns!AA22-returns!AM22)+(returns!AB22-returns!AN22)*data!$BL22+data!$BM22*(returns!AC22-returns!AO22)+(returns!AD22-returns!AP22)*data!$BN22</f>
        <v>-6.0365624438138914E-2</v>
      </c>
      <c r="CC22" s="51">
        <f>$BK22*(returns!AG22-returns!AS22)+(returns!AH22-returns!AT22)*data!$BL22+data!$BM22*(returns!AI22-returns!AU22)+(returns!AJ22-returns!AV22)*data!$BN22</f>
        <v>1.8360975288819081E-2</v>
      </c>
      <c r="CD22" s="51">
        <f>$BK22*(returns!C22-returns!O22)+(returns!D22-returns!P22)*data!$BL22+data!$BM22*(returns!E22-returns!Q22)+(returns!F22-returns!R22)*data!$BN22</f>
        <v>-2.2127336137191689E-2</v>
      </c>
      <c r="CE22" s="51">
        <f>$BK22*(returns!I22-returns!U22)+(returns!J22-returns!V22)*data!$BL22+data!$BM22*(returns!K22-returns!W22)+(returns!L22-returns!X22)*data!$BN22</f>
        <v>-3.8422048215088725E-2</v>
      </c>
      <c r="CF22" s="51">
        <f t="shared" si="15"/>
        <v>-4.558911292956494E-2</v>
      </c>
      <c r="CG22" s="51">
        <f t="shared" si="16"/>
        <v>-6.7025959451457546E-4</v>
      </c>
      <c r="CH22" s="51">
        <f t="shared" si="17"/>
        <v>-4.2615541389919617E-2</v>
      </c>
      <c r="CI22" s="51">
        <f t="shared" si="18"/>
        <v>-2.9640085279211107E-3</v>
      </c>
    </row>
    <row r="23" spans="1:87">
      <c r="A23" s="9">
        <v>2009</v>
      </c>
      <c r="B23" s="27">
        <f t="shared" si="0"/>
        <v>9.1121177640853881E-3</v>
      </c>
      <c r="C23" s="22">
        <f t="shared" si="1"/>
        <v>-0.17247121378017286</v>
      </c>
      <c r="D23" s="22">
        <f t="shared" si="2"/>
        <v>-0.12661886257755642</v>
      </c>
      <c r="E23" s="46">
        <v>-379.154</v>
      </c>
      <c r="F23" s="46">
        <v>-122.459</v>
      </c>
      <c r="G23" s="46">
        <v>142.36500000000001</v>
      </c>
      <c r="H23" s="46">
        <v>13973.7</v>
      </c>
      <c r="I23" s="46">
        <v>-381.89600000000002</v>
      </c>
      <c r="J23" s="46">
        <f t="shared" si="19"/>
        <v>-1769.3340000000001</v>
      </c>
      <c r="K23" s="46">
        <f t="shared" si="4"/>
        <v>127.32999999999998</v>
      </c>
      <c r="L23" s="46">
        <f t="shared" si="5"/>
        <v>-2410.0610000000015</v>
      </c>
      <c r="M23" s="46"/>
      <c r="N23" s="46">
        <f t="shared" si="3"/>
        <v>15059.955999999998</v>
      </c>
      <c r="O23" s="46">
        <v>4067.5009999999984</v>
      </c>
      <c r="P23" s="46">
        <v>1570.3409999999999</v>
      </c>
      <c r="Q23" s="46">
        <v>3995.2950000000001</v>
      </c>
      <c r="R23" s="46">
        <v>5426.8190000000004</v>
      </c>
      <c r="S23" s="46"/>
      <c r="T23" s="46">
        <f t="shared" si="7"/>
        <v>17470.017</v>
      </c>
      <c r="U23" s="46">
        <v>2398.2080000000001</v>
      </c>
      <c r="V23" s="46">
        <v>6578.4292962286645</v>
      </c>
      <c r="W23" s="46">
        <v>2921.9179999999997</v>
      </c>
      <c r="X23" s="46">
        <v>5571.4617037713379</v>
      </c>
      <c r="Y23" s="46"/>
      <c r="Z23" s="46">
        <f t="shared" si="8"/>
        <v>595.90899999999999</v>
      </c>
      <c r="AA23" s="46">
        <v>357.79300000000001</v>
      </c>
      <c r="AB23" s="46">
        <v>72.561999999999998</v>
      </c>
      <c r="AC23" s="46">
        <v>108.592</v>
      </c>
      <c r="AD23" s="46">
        <v>56.962000000000003</v>
      </c>
      <c r="AE23" s="46"/>
      <c r="AF23" s="46">
        <f t="shared" si="9"/>
        <v>468.57900000000001</v>
      </c>
      <c r="AG23" s="46">
        <v>104.828</v>
      </c>
      <c r="AH23" s="46">
        <v>271.42199999999997</v>
      </c>
      <c r="AI23" s="46">
        <v>59.746000000000002</v>
      </c>
      <c r="AJ23" s="46">
        <v>32.583000000000006</v>
      </c>
      <c r="AL23" s="50">
        <v>119.535</v>
      </c>
      <c r="AM23" s="50">
        <v>289.45100000000002</v>
      </c>
      <c r="AN23" s="50">
        <v>163.327</v>
      </c>
      <c r="AO23" s="50">
        <v>63.697000000000003</v>
      </c>
      <c r="AP23" s="50">
        <v>-396.94</v>
      </c>
      <c r="AQ23" s="50"/>
      <c r="AR23" s="50">
        <v>314.39</v>
      </c>
      <c r="AS23" s="50">
        <v>150.44200000000001</v>
      </c>
      <c r="AT23" s="50">
        <v>265.50000000000006</v>
      </c>
      <c r="AU23" s="50">
        <v>219.303</v>
      </c>
      <c r="AV23" s="50">
        <v>-320.85500000000002</v>
      </c>
      <c r="AX23" s="51">
        <f>AVERAGE(returns!Z23,returns!AL23)</f>
        <v>7.072246438177876E-2</v>
      </c>
      <c r="AY23" s="51">
        <f>AVERAGE(returns!AA23,returns!AM23)</f>
        <v>4.6976178467625015E-4</v>
      </c>
      <c r="AZ23" s="51">
        <f>AVERAGE(returns!AB23,returns!AN23)</f>
        <v>6.671345686353243E-2</v>
      </c>
      <c r="BA23" s="51">
        <f>AVERAGE(returns!AC23,returns!AO23)</f>
        <v>0.28588265798633716</v>
      </c>
      <c r="BB23" s="51">
        <f>AVERAGE(returns!AD23,returns!AP23)</f>
        <v>9.2554278883918168E-3</v>
      </c>
      <c r="BD23" s="51">
        <f>AVERAGE(returns!AF23,returns!AR23)</f>
        <v>3.4711043920730579E-2</v>
      </c>
      <c r="BE23" s="51">
        <f>AVERAGE(returns!AG23,returns!AS23)</f>
        <v>6.7860012217567475E-2</v>
      </c>
      <c r="BF23" s="51">
        <f>AVERAGE(returns!AH23,returns!AT23)</f>
        <v>4.7030995019286391E-2</v>
      </c>
      <c r="BG23" s="51">
        <f>AVERAGE(returns!AI23,returns!AU23)</f>
        <v>2.7922692336777608E-2</v>
      </c>
      <c r="BH23" s="51">
        <f>AVERAGE(returns!AJ23,returns!AV23)</f>
        <v>7.9815611140446E-3</v>
      </c>
      <c r="BI23" s="51"/>
      <c r="BJ23" s="51">
        <f t="shared" si="10"/>
        <v>1</v>
      </c>
      <c r="BK23" s="51">
        <f t="shared" si="11"/>
        <v>0.20787153233868486</v>
      </c>
      <c r="BL23" s="51">
        <f t="shared" si="12"/>
        <v>0.23638584335409174</v>
      </c>
      <c r="BM23" s="51">
        <f t="shared" si="13"/>
        <v>0.19147266789107226</v>
      </c>
      <c r="BN23" s="51">
        <f t="shared" si="14"/>
        <v>0.36426995641615123</v>
      </c>
      <c r="BO23" s="51"/>
      <c r="BP23" s="51">
        <f>AVERAGE(returns!B23,returns!N23)</f>
        <v>5.4195339768833783E-2</v>
      </c>
      <c r="BQ23" s="51">
        <f>AVERAGE(returns!C23,returns!O23)</f>
        <v>-1.0892518754880494E-2</v>
      </c>
      <c r="BR23" s="51">
        <f>AVERAGE(returns!D23,returns!P23)</f>
        <v>5.0527707533774696E-2</v>
      </c>
      <c r="BS23" s="51">
        <f>AVERAGE(returns!E23,returns!Q23)</f>
        <v>0.24769425671303452</v>
      </c>
      <c r="BT23" s="51">
        <f>AVERAGE(returns!F23,returns!R23)</f>
        <v>5.1624399289855122E-3</v>
      </c>
      <c r="BU23" s="51"/>
      <c r="BV23" s="51">
        <f>AVERAGE(returns!H23,returns!T23)</f>
        <v>1.6527124612944977E-2</v>
      </c>
      <c r="BW23" s="51">
        <f>AVERAGE(returns!I23,returns!U23)</f>
        <v>1.1362280539556745E-2</v>
      </c>
      <c r="BX23" s="51">
        <f>AVERAGE(returns!J23,returns!V23)</f>
        <v>1.6185749329757724E-2</v>
      </c>
      <c r="BY23" s="51">
        <f>AVERAGE(returns!K23,returns!W23)</f>
        <v>3.8188401273302593E-2</v>
      </c>
      <c r="BZ23" s="51">
        <f>AVERAGE(returns!L23,returns!X23)</f>
        <v>3.0808430903887384E-3</v>
      </c>
      <c r="CA23" s="51"/>
      <c r="CB23" s="51">
        <f>$BK23*(returns!AA23-returns!AM23)+(returns!AB23-returns!AN23)*data!$BL23+data!$BM23*(returns!AC23-returns!AO23)+(returns!AD23-returns!AP23)*data!$BN23</f>
        <v>5.9156080935074108E-2</v>
      </c>
      <c r="CC23" s="51">
        <f>$BK23*(returns!AG23-returns!AS23)+(returns!AH23-returns!AT23)*data!$BL23+data!$BM23*(returns!AI23-returns!AU23)+(returns!AJ23-returns!AV23)*data!$BN23</f>
        <v>1.5589006857981407E-2</v>
      </c>
      <c r="CD23" s="51">
        <f>$BK23*(returns!C23-returns!O23)+(returns!D23-returns!P23)*data!$BL23+data!$BM23*(returns!E23-returns!Q23)+(returns!F23-returns!R23)*data!$BN23</f>
        <v>3.750758243618995E-2</v>
      </c>
      <c r="CE23" s="51">
        <f>$BK23*(returns!I23-returns!U23)+(returns!J23-returns!V23)*data!$BL23+data!$BM23*(returns!K23-returns!W23)+(returns!L23-returns!X23)*data!$BN23</f>
        <v>2.238588643353186E-2</v>
      </c>
      <c r="CF23" s="51">
        <f t="shared" si="15"/>
        <v>7.4264996890475417E-3</v>
      </c>
      <c r="CG23" s="51">
        <f t="shared" si="16"/>
        <v>-8.9642151564274324E-4</v>
      </c>
      <c r="CH23" s="51">
        <f t="shared" si="17"/>
        <v>6.761911331311341E-3</v>
      </c>
      <c r="CI23" s="51">
        <f t="shared" si="18"/>
        <v>6.1204592279519114E-4</v>
      </c>
    </row>
    <row r="24" spans="1:87">
      <c r="A24" s="9">
        <v>2010</v>
      </c>
      <c r="B24" s="27">
        <f t="shared" si="0"/>
        <v>1.3175689190214432E-2</v>
      </c>
      <c r="C24" s="22">
        <f t="shared" si="1"/>
        <v>-0.17821910627702789</v>
      </c>
      <c r="D24" s="22">
        <f t="shared" si="2"/>
        <v>-0.15251398381946216</v>
      </c>
      <c r="E24" s="46">
        <v>-494.73700000000002</v>
      </c>
      <c r="F24" s="46">
        <v>-131.07400000000001</v>
      </c>
      <c r="G24" s="46">
        <v>59.237000000000002</v>
      </c>
      <c r="H24" s="46">
        <v>14498.9</v>
      </c>
      <c r="I24" s="46">
        <v>-441.95100000000002</v>
      </c>
      <c r="J24" s="46">
        <f t="shared" si="19"/>
        <v>-2211.2849999999999</v>
      </c>
      <c r="K24" s="46">
        <f t="shared" si="4"/>
        <v>191.03300000000002</v>
      </c>
      <c r="L24" s="46">
        <f t="shared" si="5"/>
        <v>-2583.9809999999998</v>
      </c>
      <c r="M24" s="46"/>
      <c r="N24" s="46">
        <f t="shared" si="3"/>
        <v>16646.099999999999</v>
      </c>
      <c r="O24" s="46">
        <v>4306.8429999999998</v>
      </c>
      <c r="P24" s="46">
        <v>1689.462</v>
      </c>
      <c r="Q24" s="46">
        <v>4646.9080000000004</v>
      </c>
      <c r="R24" s="46">
        <v>6002.8869999999979</v>
      </c>
      <c r="S24" s="46"/>
      <c r="T24" s="46">
        <f t="shared" si="7"/>
        <v>19230.080999999998</v>
      </c>
      <c r="U24" s="46">
        <v>2597.7069999999999</v>
      </c>
      <c r="V24" s="46">
        <v>7183.9430000000002</v>
      </c>
      <c r="W24" s="46">
        <v>3553</v>
      </c>
      <c r="X24" s="46">
        <v>5895.4310000000005</v>
      </c>
      <c r="Y24" s="46"/>
      <c r="Z24" s="46">
        <f t="shared" si="8"/>
        <v>670.65700000000004</v>
      </c>
      <c r="AA24" s="46">
        <v>444.04399999999998</v>
      </c>
      <c r="AB24" s="46">
        <v>76.546999999999997</v>
      </c>
      <c r="AC24" s="46">
        <v>111.84699999999999</v>
      </c>
      <c r="AD24" s="46">
        <v>38.219000000000001</v>
      </c>
      <c r="AE24" s="46"/>
      <c r="AF24" s="46">
        <f t="shared" si="9"/>
        <v>479.62400000000002</v>
      </c>
      <c r="AG24" s="46">
        <v>146.149</v>
      </c>
      <c r="AH24" s="46">
        <v>252.97000000000003</v>
      </c>
      <c r="AI24" s="46">
        <v>60.024999999999999</v>
      </c>
      <c r="AJ24" s="46">
        <v>20.479999999999997</v>
      </c>
      <c r="AL24" s="50">
        <v>939.48400000000004</v>
      </c>
      <c r="AM24" s="50">
        <v>327.87700000000001</v>
      </c>
      <c r="AN24" s="50">
        <v>59.908000000000001</v>
      </c>
      <c r="AO24" s="50">
        <v>79.075999999999993</v>
      </c>
      <c r="AP24" s="50">
        <v>472.62299999999999</v>
      </c>
      <c r="AQ24" s="50"/>
      <c r="AR24" s="50">
        <v>1308.279</v>
      </c>
      <c r="AS24" s="50">
        <v>205.83099999999999</v>
      </c>
      <c r="AT24" s="50">
        <v>693.43000000000006</v>
      </c>
      <c r="AU24" s="50">
        <v>177.566</v>
      </c>
      <c r="AV24" s="50">
        <v>231.452</v>
      </c>
      <c r="AX24" s="51">
        <f>AVERAGE(returns!Z24,returns!AL24)</f>
        <v>3.7536880464394476E-2</v>
      </c>
      <c r="AY24" s="51">
        <f>AVERAGE(returns!AA24,returns!AM24)</f>
        <v>-7.5492075396681234E-4</v>
      </c>
      <c r="AZ24" s="51">
        <f>AVERAGE(returns!AB24,returns!AN24)</f>
        <v>2.8674553148256295E-2</v>
      </c>
      <c r="BA24" s="51">
        <f>AVERAGE(returns!AC24,returns!AO24)</f>
        <v>0.13295317759446185</v>
      </c>
      <c r="BB24" s="51">
        <f>AVERAGE(returns!AD24,returns!AP24)</f>
        <v>5.6690975586319182E-3</v>
      </c>
      <c r="BD24" s="51">
        <f>AVERAGE(returns!AF24,returns!AR24)</f>
        <v>3.4245976088415883E-2</v>
      </c>
      <c r="BE24" s="51">
        <f>AVERAGE(returns!AG24,returns!AS24)</f>
        <v>8.1513064158443088E-2</v>
      </c>
      <c r="BF24" s="51">
        <f>AVERAGE(returns!AH24,returns!AT24)</f>
        <v>4.1577872313185771E-2</v>
      </c>
      <c r="BG24" s="51">
        <f>AVERAGE(returns!AI24,returns!AU24)</f>
        <v>2.2212333816220856E-2</v>
      </c>
      <c r="BH24" s="51">
        <f>AVERAGE(returns!AJ24,returns!AV24)</f>
        <v>5.1643145658151176E-3</v>
      </c>
      <c r="BI24" s="51"/>
      <c r="BJ24" s="51">
        <f t="shared" si="10"/>
        <v>1</v>
      </c>
      <c r="BK24" s="51">
        <f t="shared" si="11"/>
        <v>0.2002945703610314</v>
      </c>
      <c r="BL24" s="51">
        <f t="shared" si="12"/>
        <v>0.23897484664868263</v>
      </c>
      <c r="BM24" s="51">
        <f t="shared" si="13"/>
        <v>0.22411687063255104</v>
      </c>
      <c r="BN24" s="51">
        <f t="shared" si="14"/>
        <v>0.33661371235773502</v>
      </c>
      <c r="BO24" s="51"/>
      <c r="BP24" s="51">
        <f>AVERAGE(returns!B24,returns!N24)</f>
        <v>3.8757529951936029E-2</v>
      </c>
      <c r="BQ24" s="51">
        <f>AVERAGE(returns!C24,returns!O24)</f>
        <v>-1.3563405750854937E-3</v>
      </c>
      <c r="BR24" s="51">
        <f>AVERAGE(returns!D24,returns!P24)</f>
        <v>2.9828208522901169E-2</v>
      </c>
      <c r="BS24" s="51">
        <f>AVERAGE(returns!E24,returns!Q24)</f>
        <v>0.13587430777388487</v>
      </c>
      <c r="BT24" s="51">
        <f>AVERAGE(returns!F24,returns!R24)</f>
        <v>7.2755152232262142E-3</v>
      </c>
      <c r="BU24" s="51"/>
      <c r="BV24" s="51">
        <f>AVERAGE(returns!H24,returns!T24)</f>
        <v>-1.2206494875415448E-3</v>
      </c>
      <c r="BW24" s="51">
        <f>AVERAGE(returns!I24,returns!U24)</f>
        <v>6.0141982111868125E-4</v>
      </c>
      <c r="BX24" s="51">
        <f>AVERAGE(returns!J24,returns!V24)</f>
        <v>-1.1536553746448693E-3</v>
      </c>
      <c r="BY24" s="51">
        <f>AVERAGE(returns!K24,returns!W24)</f>
        <v>-2.9211301794230008E-3</v>
      </c>
      <c r="BZ24" s="51">
        <f>AVERAGE(returns!L24,returns!X24)</f>
        <v>-1.4142231305957567E-3</v>
      </c>
      <c r="CA24" s="51"/>
      <c r="CB24" s="51">
        <f>$BK24*(returns!AA24-returns!AM24)+(returns!AB24-returns!AN24)*data!$BL24+data!$BM24*(returns!AC24-returns!AO24)+(returns!AD24-returns!AP24)*data!$BN24</f>
        <v>4.6716780170848824E-3</v>
      </c>
      <c r="CC24" s="51">
        <f>$BK24*(returns!AG24-returns!AS24)+(returns!AH24-returns!AT24)*data!$BL24+data!$BM24*(returns!AI24-returns!AU24)+(returns!AJ24-returns!AV24)*data!$BN24</f>
        <v>1.4461489551749734E-2</v>
      </c>
      <c r="CD24" s="51">
        <f>$BK24*(returns!C24-returns!O24)+(returns!D24-returns!P24)*data!$BL24+data!$BM24*(returns!E24-returns!Q24)+(returns!F24-returns!R24)*data!$BN24</f>
        <v>6.4910296568302019E-3</v>
      </c>
      <c r="CE24" s="51">
        <f>$BK24*(returns!I24-returns!U24)+(returns!J24-returns!V24)*data!$BL24+data!$BM24*(returns!K24-returns!W24)+(returns!L24-returns!X24)*data!$BN24</f>
        <v>-1.9487422709135458E-3</v>
      </c>
      <c r="CF24" s="51">
        <f t="shared" si="15"/>
        <v>5.1615399144395073E-3</v>
      </c>
      <c r="CG24" s="51">
        <f t="shared" si="16"/>
        <v>1.5191703572546757E-3</v>
      </c>
      <c r="CH24" s="51">
        <f t="shared" si="17"/>
        <v>5.1281670617769814E-3</v>
      </c>
      <c r="CI24" s="51">
        <f t="shared" si="18"/>
        <v>4.2547911843943936E-5</v>
      </c>
    </row>
    <row r="25" spans="1:87" s="35" customFormat="1">
      <c r="A25" s="35">
        <v>2011</v>
      </c>
      <c r="B25" s="34">
        <f t="shared" si="0"/>
        <v>1.5588927877312489E-2</v>
      </c>
      <c r="C25" s="36">
        <f t="shared" si="1"/>
        <v>-0.27570872330969681</v>
      </c>
      <c r="D25" s="36">
        <f t="shared" si="2"/>
        <v>-0.17758452343838094</v>
      </c>
      <c r="E25" s="58">
        <v>-559.88</v>
      </c>
      <c r="F25" s="58">
        <v>-133.053</v>
      </c>
      <c r="G25" s="110">
        <f>AL25-AR25-E25-K25-F25</f>
        <v>-59.417999999999893</v>
      </c>
      <c r="H25" s="58">
        <v>15075.7</v>
      </c>
      <c r="I25" s="58">
        <v>-465.92599999999999</v>
      </c>
      <c r="J25" s="58">
        <f t="shared" si="19"/>
        <v>-2677.2109999999998</v>
      </c>
      <c r="K25" s="58">
        <f t="shared" si="4"/>
        <v>235.0139999999999</v>
      </c>
      <c r="L25" s="58">
        <f t="shared" si="5"/>
        <v>-4156.5019999999968</v>
      </c>
      <c r="M25" s="58"/>
      <c r="N25" s="58">
        <f t="shared" si="3"/>
        <v>16427.704000000002</v>
      </c>
      <c r="O25" s="58">
        <v>4681.5690000000004</v>
      </c>
      <c r="P25" s="58">
        <v>1763.7539999999999</v>
      </c>
      <c r="Q25" s="58">
        <v>4158.2470000000003</v>
      </c>
      <c r="R25" s="58">
        <v>5824.1340000000009</v>
      </c>
      <c r="S25" s="58"/>
      <c r="T25" s="58">
        <f t="shared" si="7"/>
        <v>20584.205999999998</v>
      </c>
      <c r="U25" s="58">
        <v>2908.7910000000002</v>
      </c>
      <c r="V25" s="58">
        <v>7869.6770200747324</v>
      </c>
      <c r="W25" s="58">
        <v>3605.7719799252677</v>
      </c>
      <c r="X25" s="58">
        <v>6199.9659999999967</v>
      </c>
      <c r="Y25" s="58"/>
      <c r="Z25" s="58">
        <f t="shared" si="8"/>
        <v>738.80999999999983</v>
      </c>
      <c r="AA25" s="58">
        <v>480.238</v>
      </c>
      <c r="AB25" s="58">
        <v>80.653000000000006</v>
      </c>
      <c r="AC25" s="58">
        <v>137.315</v>
      </c>
      <c r="AD25" s="58">
        <v>40.603999999999928</v>
      </c>
      <c r="AE25" s="58"/>
      <c r="AF25" s="58">
        <f t="shared" si="9"/>
        <v>503.79599999999994</v>
      </c>
      <c r="AG25" s="58">
        <v>158.559</v>
      </c>
      <c r="AH25" s="58">
        <v>250.86199999999999</v>
      </c>
      <c r="AI25" s="58">
        <v>73.272000000000006</v>
      </c>
      <c r="AJ25" s="58">
        <v>21.102999999999966</v>
      </c>
      <c r="AL25" s="59">
        <v>483.65300000000002</v>
      </c>
      <c r="AM25" s="59">
        <v>419.33199999999999</v>
      </c>
      <c r="AN25" s="59">
        <v>57.752000000000002</v>
      </c>
      <c r="AO25" s="59">
        <v>89.045000000000002</v>
      </c>
      <c r="AP25" s="59">
        <v>-82.475999999999999</v>
      </c>
      <c r="AQ25" s="59"/>
      <c r="AR25" s="59">
        <v>1000.99</v>
      </c>
      <c r="AS25" s="59">
        <v>233.988</v>
      </c>
      <c r="AT25" s="59">
        <v>391.75799999999992</v>
      </c>
      <c r="AU25" s="59">
        <v>27.35</v>
      </c>
      <c r="AV25" s="59">
        <v>347.89400000000001</v>
      </c>
      <c r="AX25" s="35">
        <f>AVERAGE(returns!Z25,returns!AL25)</f>
        <v>-9.4848527662258486E-3</v>
      </c>
      <c r="AY25" s="35">
        <f>AVERAGE(returns!AA25,returns!AM25)</f>
        <v>1.6418950283121916E-3</v>
      </c>
      <c r="AZ25" s="35">
        <f>AVERAGE(returns!AB25,returns!AN25)</f>
        <v>2.1672178501212891E-2</v>
      </c>
      <c r="BA25" s="35">
        <f>AVERAGE(returns!AC25,returns!AO25)</f>
        <v>-6.438558125140835E-2</v>
      </c>
      <c r="BB25" s="35">
        <f>AVERAGE(returns!AD25,returns!AP25)</f>
        <v>2.5409610754897607E-3</v>
      </c>
      <c r="BD25" s="35">
        <f>AVERAGE(returns!AF25,returns!AR25)</f>
        <v>3.4991871397939134E-2</v>
      </c>
      <c r="BE25" s="35">
        <f>AVERAGE(returns!AG25,returns!AS25)</f>
        <v>8.2223459268078058E-2</v>
      </c>
      <c r="BF25" s="35">
        <f>AVERAGE(returns!AH25,returns!AT25)</f>
        <v>4.002047244294242E-2</v>
      </c>
      <c r="BG25" s="35">
        <f>AVERAGE(returns!AI25,returns!AU25)</f>
        <v>2.5830116902442066E-2</v>
      </c>
      <c r="BH25" s="35">
        <f>AVERAGE(returns!AJ25,returns!AV25)</f>
        <v>5.1778686132141673E-3</v>
      </c>
      <c r="BJ25" s="35">
        <f t="shared" si="10"/>
        <v>1</v>
      </c>
      <c r="BK25" s="51">
        <f t="shared" si="11"/>
        <v>0.20502683945280628</v>
      </c>
      <c r="BL25" s="51">
        <f t="shared" si="12"/>
        <v>0.24118806343863886</v>
      </c>
      <c r="BM25" s="51">
        <f t="shared" si="13"/>
        <v>0.22305435128412876</v>
      </c>
      <c r="BN25" s="51">
        <f t="shared" si="14"/>
        <v>0.33073074582442608</v>
      </c>
      <c r="BP25" s="35">
        <f>AVERAGE(returns!B25,returns!N25)</f>
        <v>-8.612047206877433E-3</v>
      </c>
      <c r="BQ25" s="35">
        <f>AVERAGE(returns!C25,returns!O25)</f>
        <v>3.4981739794773137E-3</v>
      </c>
      <c r="BR25" s="35">
        <f>AVERAGE(returns!D25,returns!P25)</f>
        <v>2.1931646776582867E-2</v>
      </c>
      <c r="BS25" s="35">
        <f>AVERAGE(returns!E25,returns!Q25)</f>
        <v>-6.341796625769161E-2</v>
      </c>
      <c r="BT25" s="35">
        <f>AVERAGE(returns!F25,returns!R25)</f>
        <v>2.7748323098437033E-3</v>
      </c>
      <c r="BV25" s="35">
        <f>AVERAGE(returns!H25,returns!T25)</f>
        <v>-8.7280555934841962E-4</v>
      </c>
      <c r="BW25" s="35">
        <f>AVERAGE(returns!I25,returns!U25)</f>
        <v>-1.8562789511651222E-3</v>
      </c>
      <c r="BX25" s="35">
        <f>AVERAGE(returns!J25,returns!V25)</f>
        <v>-2.5946827536997395E-4</v>
      </c>
      <c r="BY25" s="35">
        <f>AVERAGE(returns!K25,returns!W25)</f>
        <v>-9.6761499371674875E-4</v>
      </c>
      <c r="BZ25" s="35">
        <f>AVERAGE(returns!L25,returns!X25)</f>
        <v>-2.3387123435394272E-4</v>
      </c>
      <c r="CB25" s="35">
        <f>$BK25*(returns!AA25-returns!AM25)+(returns!AB25-returns!AN25)*data!$BL25+data!$BM25*(returns!AC25-returns!AO25)+(returns!AD25-returns!AP25)*data!$BN25</f>
        <v>-3.6219237730815285E-2</v>
      </c>
      <c r="CC25" s="35">
        <f>$BK25*(returns!AG25-returns!AS25)+(returns!AH25-returns!AT25)*data!$BL25+data!$BM25*(returns!AI25-returns!AU25)+(returns!AJ25-returns!AV25)*data!$BN25</f>
        <v>1.683666595936004E-2</v>
      </c>
      <c r="CD25" s="35">
        <f>$BK25*(returns!C25-returns!O25)+(returns!D25-returns!P25)*data!$BL25+data!$BM25*(returns!E25-returns!Q25)+(returns!F25-returns!R25)*data!$BN25</f>
        <v>-3.4746544131132401E-2</v>
      </c>
      <c r="CE25" s="35">
        <f>$BK25*(returns!I25-returns!U25)+(returns!J25-returns!V25)*data!$BL25+data!$BM25*(returns!K25-returns!W25)+(returns!L25-returns!X25)*data!$BN25</f>
        <v>-1.4726935996828938E-3</v>
      </c>
      <c r="CF25" s="51">
        <f t="shared" si="15"/>
        <v>-1.1120257514385759E-2</v>
      </c>
      <c r="CG25" s="51">
        <f t="shared" si="16"/>
        <v>2.547222397090574E-3</v>
      </c>
      <c r="CH25" s="51">
        <f t="shared" si="17"/>
        <v>-1.0847183920119933E-2</v>
      </c>
      <c r="CI25" s="51">
        <f t="shared" si="18"/>
        <v>-2.7307359426582685E-4</v>
      </c>
    </row>
    <row r="26" spans="1:87" s="54" customFormat="1">
      <c r="A26" s="54">
        <v>2012</v>
      </c>
      <c r="B26" s="57">
        <f t="shared" ref="B26:B39" si="20">+K26/H26</f>
        <v>1.3159763042164797E-2</v>
      </c>
      <c r="C26" s="26">
        <f t="shared" ref="C26:C39" ca="1" si="21">+L26/H26</f>
        <v>-0.29833698401920805</v>
      </c>
      <c r="D26" s="26">
        <f t="shared" ref="D26:D39" si="22">+J26/H26</f>
        <v>-0.20557614102096594</v>
      </c>
      <c r="E26" s="50">
        <f>+E25*(1+assumptions!D4)</f>
        <v>-559.88</v>
      </c>
      <c r="F26" s="50">
        <f>+F25*(1+assumptions!D4)</f>
        <v>-133.053</v>
      </c>
      <c r="G26" s="110">
        <f t="shared" ref="G26:G39" si="23">AL26-AR26-E26-K26-F26</f>
        <v>47.109722231951196</v>
      </c>
      <c r="H26" s="50">
        <f>+H25*(1+assumptions!C4)</f>
        <v>15407.365400000001</v>
      </c>
      <c r="I26" s="50">
        <f>+K26+E26+F26</f>
        <v>-490.17572223195134</v>
      </c>
      <c r="J26" s="50">
        <f t="shared" si="19"/>
        <v>-3167.3867222319514</v>
      </c>
      <c r="K26" s="50">
        <f>+Z26-AF26</f>
        <v>202.75727776804865</v>
      </c>
      <c r="L26" s="50">
        <f t="shared" ca="1" si="5"/>
        <v>-4596.5869251178992</v>
      </c>
      <c r="M26" s="50"/>
      <c r="N26" s="50">
        <f t="shared" ca="1" si="3"/>
        <v>17322.542173878359</v>
      </c>
      <c r="O26" s="50">
        <f>+O25*(1+returns!AA26)+data!AM26</f>
        <v>5048.1508272876044</v>
      </c>
      <c r="P26" s="50">
        <f ca="1">+P25*(1+returns!AB26)+data!AN26</f>
        <v>1819.9382487385783</v>
      </c>
      <c r="Q26" s="50">
        <f>+Q25*(1+returns!AC26)+data!AO26</f>
        <v>4443.9821959702713</v>
      </c>
      <c r="R26" s="50">
        <f>+R25*(1+returns!AD26)+data!AP26</f>
        <v>6010.4709018819049</v>
      </c>
      <c r="S26" s="50"/>
      <c r="T26" s="50">
        <f t="shared" ca="1" si="7"/>
        <v>21919.129098996258</v>
      </c>
      <c r="U26" s="50">
        <f>+U25*(1+returns!AM26)+data!AS26</f>
        <v>3128.7004999999999</v>
      </c>
      <c r="V26" s="50">
        <f ca="1">+V25*(1+returns!AN26)+data!AT26</f>
        <v>8412.2710200747297</v>
      </c>
      <c r="W26" s="50">
        <f>+W25*(1+returns!AO26)+data!AU26</f>
        <v>3888.5185789215316</v>
      </c>
      <c r="X26" s="50">
        <f>+X25*(1+returns!AP26)+data!AV26</f>
        <v>6489.6389999999965</v>
      </c>
      <c r="Y26" s="50"/>
      <c r="Z26" s="50">
        <f t="shared" si="8"/>
        <v>905.1755995889913</v>
      </c>
      <c r="AA26" s="50">
        <f>+AVERAGE(O25)*returns!AG26</f>
        <v>496.96039121091144</v>
      </c>
      <c r="AB26" s="50">
        <f>+AVERAGE(P25)*returns!AH26</f>
        <v>82.388157220399762</v>
      </c>
      <c r="AC26" s="50">
        <f>+AVERAGE(Q25)*returns!AI26</f>
        <v>107.16238609975808</v>
      </c>
      <c r="AD26" s="50">
        <f>+AVERAGE(R25)*returns!AJ26</f>
        <v>218.66466505792201</v>
      </c>
      <c r="AE26" s="50"/>
      <c r="AF26" s="50">
        <f t="shared" si="9"/>
        <v>702.41832182094265</v>
      </c>
      <c r="AG26" s="50">
        <f>+AVERAGE(U25)*returns!AS26</f>
        <v>160.25882494822096</v>
      </c>
      <c r="AH26" s="50">
        <f>+AVERAGE(V25)*returns!AT26</f>
        <v>262.28945781510254</v>
      </c>
      <c r="AI26" s="50">
        <f>+AVERAGE(W25)*returns!AU26</f>
        <v>76.61480103493345</v>
      </c>
      <c r="AJ26" s="50">
        <f>+AVERAGE(X25)*returns!AV26</f>
        <v>203.25523802268563</v>
      </c>
      <c r="AL26" s="50">
        <f t="shared" ref="AL26" si="24">SUM(AM26:AP26)</f>
        <v>711.56849999999997</v>
      </c>
      <c r="AM26" s="50">
        <f>AVERAGE(AM24:AM25)</f>
        <v>373.60450000000003</v>
      </c>
      <c r="AN26" s="50">
        <f t="shared" ref="AN26:AP26" si="25">AVERAGE(AN24:AN25)</f>
        <v>58.83</v>
      </c>
      <c r="AO26" s="50">
        <f t="shared" si="25"/>
        <v>84.06049999999999</v>
      </c>
      <c r="AP26" s="50">
        <f t="shared" si="25"/>
        <v>195.0735</v>
      </c>
      <c r="AQ26" s="50"/>
      <c r="AR26" s="50">
        <f t="shared" ref="AR26" si="26">SUM(AS26:AV26)</f>
        <v>1154.6345000000001</v>
      </c>
      <c r="AS26" s="50">
        <f>AVERAGE(AS24:AS25)</f>
        <v>219.90949999999998</v>
      </c>
      <c r="AT26" s="50">
        <f t="shared" ref="AT26" si="27">AVERAGE(AT24:AT25)</f>
        <v>542.59400000000005</v>
      </c>
      <c r="AU26" s="50">
        <f t="shared" ref="AU26" si="28">AVERAGE(AU24:AU25)</f>
        <v>102.458</v>
      </c>
      <c r="AV26" s="50">
        <f t="shared" ref="AV26" si="29">AVERAGE(AV24:AV25)</f>
        <v>289.673</v>
      </c>
      <c r="AX26" s="51">
        <f ca="1">AVERAGE(returns!Z26,returns!AL26)</f>
        <v>1.0707395767320986E-2</v>
      </c>
      <c r="AY26" s="51">
        <f>AVERAGE(returns!AA26,returns!AM26)</f>
        <v>-7.5003409245877339E-4</v>
      </c>
      <c r="AZ26" s="51">
        <f ca="1">AVERAGE(returns!AB26,returns!AN26)</f>
        <v>-7.5003409245901029E-4</v>
      </c>
      <c r="BA26" s="51">
        <f>AVERAGE(returns!AC26,returns!AO26)</f>
        <v>4.9249965907541229E-2</v>
      </c>
      <c r="BB26" s="51">
        <f>AVERAGE(returns!AD26,returns!AP26)</f>
        <v>-7.5003409245877339E-4</v>
      </c>
      <c r="BC26" s="51"/>
      <c r="BD26" s="51">
        <f ca="1">AVERAGE(returns!AF26,returns!AR26)</f>
        <v>4.4711777443903054E-2</v>
      </c>
      <c r="BE26" s="51">
        <f>AVERAGE(returns!AG26,returns!AS26)</f>
        <v>8.0623590227133973E-2</v>
      </c>
      <c r="BF26" s="51">
        <f>AVERAGE(returns!AH26,returns!AT26)</f>
        <v>4.002047244294242E-2</v>
      </c>
      <c r="BG26" s="51">
        <f>AVERAGE(returns!AI26,returns!AU26)</f>
        <v>2.350943534560139E-2</v>
      </c>
      <c r="BH26" s="51">
        <f>AVERAGE(returns!AJ26,returns!AV26)</f>
        <v>3.5163931357185159E-2</v>
      </c>
      <c r="BI26" s="51"/>
      <c r="BJ26" s="51">
        <f t="shared" ca="1" si="10"/>
        <v>1</v>
      </c>
      <c r="BK26" s="51">
        <f t="shared" ca="1" si="11"/>
        <v>0.21511279117589899</v>
      </c>
      <c r="BL26" s="51">
        <f t="shared" ca="1" si="12"/>
        <v>0.2446323668994293</v>
      </c>
      <c r="BM26" s="51">
        <f t="shared" ca="1" si="13"/>
        <v>0.21556052580930443</v>
      </c>
      <c r="BN26" s="51">
        <f t="shared" ca="1" si="14"/>
        <v>0.32469431611536725</v>
      </c>
      <c r="BO26" s="51"/>
      <c r="BP26" s="51">
        <f ca="1">AVERAGE(returns!B26,returns!N26)</f>
        <v>1.0707395767320986E-2</v>
      </c>
      <c r="BQ26" s="51">
        <f>AVERAGE(returns!C26,returns!O26)</f>
        <v>0</v>
      </c>
      <c r="BR26" s="51">
        <f ca="1">AVERAGE(returns!D26,returns!P26)</f>
        <v>-2.3684757858670006E-16</v>
      </c>
      <c r="BS26" s="51">
        <f>AVERAGE(returns!E26,returns!Q26)</f>
        <v>0.05</v>
      </c>
      <c r="BT26" s="51">
        <f>AVERAGE(returns!F26,returns!R26)</f>
        <v>0</v>
      </c>
      <c r="BU26" s="51"/>
      <c r="BV26" s="51">
        <f>AVERAGE(returns!H26,returns!T26)</f>
        <v>-7.5003409245877339E-4</v>
      </c>
      <c r="BW26" s="51">
        <f>AVERAGE(returns!I26,returns!U26)</f>
        <v>-7.5003409245877339E-4</v>
      </c>
      <c r="BX26" s="51">
        <f>AVERAGE(returns!J26,returns!V26)</f>
        <v>-7.5003409245877339E-4</v>
      </c>
      <c r="BY26" s="51">
        <f>AVERAGE(returns!K26,returns!W26)</f>
        <v>-7.5003409245877339E-4</v>
      </c>
      <c r="BZ26" s="51">
        <f>AVERAGE(returns!L26,returns!X26)</f>
        <v>-7.5003409245877339E-4</v>
      </c>
      <c r="CA26" s="51"/>
      <c r="CB26" s="51">
        <f ca="1">$BK26*(returns!AA26-returns!AM26)+(returns!AB26-returns!AN26)*data!$BL26+data!$BM26*(returns!AC26-returns!AO26)+(returns!AD26-returns!AP26)*data!$BN26</f>
        <v>-1.5000681849175236E-3</v>
      </c>
      <c r="CC26" s="51">
        <f ca="1">$BK26*(returns!AG26-returns!AS26)+(returns!AH26-returns!AT26)*data!$BL26+data!$BM26*(returns!AI26-returns!AU26)+(returns!AJ26-returns!AV26)*data!$BN26</f>
        <v>1.6778037862572034E-2</v>
      </c>
      <c r="CD26" s="51">
        <f ca="1">$BK26*(returns!C26-returns!O26)+(returns!D26-returns!P26)*data!$BL26+data!$BM26*(returns!E26-returns!Q26)+(returns!F26-returns!R26)*data!$BN26</f>
        <v>2.3176233497625208E-17</v>
      </c>
      <c r="CE26" s="51">
        <f ca="1">$BK26*(returns!I26-returns!U26)+(returns!J26-returns!V26)*data!$BL26+data!$BM26*(returns!K26-returns!W26)+(returns!L26-returns!X26)*data!$BN26</f>
        <v>-1.5000681849175468E-3</v>
      </c>
      <c r="CF26" s="51">
        <f t="shared" ca="1" si="15"/>
        <v>3.9273151941999051E-3</v>
      </c>
      <c r="CG26" s="51">
        <f t="shared" ca="1" si="16"/>
        <v>4.3851912955153102E-3</v>
      </c>
      <c r="CH26" s="51">
        <f t="shared" ca="1" si="17"/>
        <v>3.927315194199906E-3</v>
      </c>
      <c r="CI26" s="51">
        <f t="shared" ca="1" si="18"/>
        <v>-8.1315162936412833E-20</v>
      </c>
    </row>
    <row r="27" spans="1:87" s="54" customFormat="1">
      <c r="A27" s="54">
        <v>2013</v>
      </c>
      <c r="B27" s="57">
        <f t="shared" ca="1" si="20"/>
        <v>1.161641042117266E-2</v>
      </c>
      <c r="C27" s="26">
        <f t="shared" ca="1" si="21"/>
        <v>-0.31676099794286389</v>
      </c>
      <c r="D27" s="26">
        <f t="shared" ca="1" si="22"/>
        <v>-0.23326165968785051</v>
      </c>
      <c r="E27" s="50">
        <f>+E26*(1+assumptions!D5)</f>
        <v>-565.47879999999998</v>
      </c>
      <c r="F27" s="50">
        <f>+F26*(1+assumptions!D5)</f>
        <v>-134.38353000000001</v>
      </c>
      <c r="G27" s="110">
        <f t="shared" ca="1" si="23"/>
        <v>2.4986700000001179</v>
      </c>
      <c r="H27" s="50">
        <f>+H26*(1+assumptions!C5)</f>
        <v>15792.549535</v>
      </c>
      <c r="I27" s="50">
        <f t="shared" ref="I27:I39" ca="1" si="30">+K27+E27+F27</f>
        <v>-516.4095930047406</v>
      </c>
      <c r="J27" s="50">
        <f t="shared" ca="1" si="19"/>
        <v>-3683.796315236692</v>
      </c>
      <c r="K27" s="50">
        <f t="shared" ca="1" si="4"/>
        <v>183.45273699525944</v>
      </c>
      <c r="L27" s="50">
        <f t="shared" ca="1" si="5"/>
        <v>-5002.4637507687112</v>
      </c>
      <c r="M27" s="50"/>
      <c r="N27" s="50">
        <f t="shared" ca="1" si="3"/>
        <v>18209.019720802207</v>
      </c>
      <c r="O27" s="50">
        <f ca="1">+O26*(1+returns!AA27)+data!AM27</f>
        <v>5408.0561798059571</v>
      </c>
      <c r="P27" s="50">
        <f ca="1">+P26*(1+returns!AB27)+data!AN27</f>
        <v>1855.4124826361638</v>
      </c>
      <c r="Q27" s="50">
        <f ca="1">+Q26*(1+returns!AC27)+data!AO27</f>
        <v>4747.1595163775146</v>
      </c>
      <c r="R27" s="50">
        <f ca="1">+R26*(1+returns!AD27)+data!AP27</f>
        <v>6198.3915419825698</v>
      </c>
      <c r="S27" s="50"/>
      <c r="T27" s="50">
        <f t="shared" ca="1" si="7"/>
        <v>23211.483471570918</v>
      </c>
      <c r="U27" s="50">
        <f ca="1">+U26*(1+returns!AM27)+data!AS27</f>
        <v>3357.1336623718571</v>
      </c>
      <c r="V27" s="50">
        <f ca="1">+V26*(1+returns!AN27)+data!AT27</f>
        <v>8874.4363569950874</v>
      </c>
      <c r="W27" s="50">
        <f ca="1">+W26*(1+returns!AO27)+data!AU27</f>
        <v>4189.3737660410652</v>
      </c>
      <c r="X27" s="50">
        <f ca="1">+X26*(1+returns!AP27)+data!AV27</f>
        <v>6790.5396861629088</v>
      </c>
      <c r="Y27" s="50"/>
      <c r="Z27" s="50">
        <f t="shared" ca="1" si="8"/>
        <v>968.35304563776867</v>
      </c>
      <c r="AA27" s="50">
        <f>+AVERAGE(O26)*returns!AG27</f>
        <v>535.87397943307769</v>
      </c>
      <c r="AB27" s="50">
        <f ca="1">+AVERAGE(P26)*returns!AH27</f>
        <v>92.292378660717802</v>
      </c>
      <c r="AC27" s="50">
        <f>+AVERAGE(Q26)*returns!AI27</f>
        <v>114.52608176114043</v>
      </c>
      <c r="AD27" s="50">
        <f>+AVERAGE(R26)*returns!AJ27</f>
        <v>225.66060578283276</v>
      </c>
      <c r="AE27" s="50"/>
      <c r="AF27" s="50">
        <f t="shared" ca="1" si="9"/>
        <v>784.90030864250923</v>
      </c>
      <c r="AG27" s="50">
        <f>+AVERAGE(U26)*returns!AS27</f>
        <v>175.50336260013418</v>
      </c>
      <c r="AH27" s="50">
        <f ca="1">+AVERAGE(V26)*returns!AT27</f>
        <v>314.02272574572868</v>
      </c>
      <c r="AI27" s="50">
        <f>+AVERAGE(W26)*returns!AU27</f>
        <v>82.622550428407806</v>
      </c>
      <c r="AJ27" s="50">
        <f>+AVERAGE(X26)*returns!AV27</f>
        <v>212.75166986823857</v>
      </c>
      <c r="AL27" s="50">
        <f ca="1">SUM(AM27:AP27)</f>
        <v>685.47705349762987</v>
      </c>
      <c r="AM27" s="50">
        <f ca="1">+AM26*(1+assumptions!$D5)+($K27-$K26-$G26)/2*AM26/$AL26</f>
        <v>359.9053525183524</v>
      </c>
      <c r="AN27" s="50">
        <f ca="1">+AN26*(1+assumptions!$D5)+($K27-$K26-$G26)/2*AN26/$AL26</f>
        <v>56.672850269883455</v>
      </c>
      <c r="AO27" s="50">
        <f ca="1">+AO26*(1+assumptions!$D5)+($K27-$K26-$G26)/2*AO26/$AL26</f>
        <v>80.978210608729171</v>
      </c>
      <c r="AP27" s="50">
        <f ca="1">+AP26*(1+assumptions!$D5)+($K27-$K26-$G26)/2*AP26/$AL26</f>
        <v>187.9206401006648</v>
      </c>
      <c r="AQ27" s="50"/>
      <c r="AR27" s="50">
        <f ca="1">SUM(AS27:AV27)</f>
        <v>1199.3879765023703</v>
      </c>
      <c r="AS27" s="50">
        <f ca="1">+AS26*(1+assumptions!$D5)-($K27-$K26-$G26)/2*AS26/$AR26</f>
        <v>228.43316237185704</v>
      </c>
      <c r="AT27" s="50">
        <f ca="1">+AT26*(1+assumptions!$D5)-($K27-$K26-$G26)/2*AT26/$AR26</f>
        <v>563.6248697941445</v>
      </c>
      <c r="AU27" s="50">
        <f ca="1">+AU26*(1+assumptions!$D5)-($K27-$K26-$G26)/2*AU26/$AR26</f>
        <v>106.42925817345649</v>
      </c>
      <c r="AV27" s="50">
        <f ca="1">+AV26*(1+assumptions!$D5)-($K27-$K26-$G26)/2*AV26/$AR26</f>
        <v>300.90068616291222</v>
      </c>
      <c r="AX27" s="51">
        <f ca="1">AVERAGE(returns!Z27,returns!AL27)</f>
        <v>7.9223712128286394E-3</v>
      </c>
      <c r="AY27" s="51">
        <f>AVERAGE(returns!AA27,returns!AM27)</f>
        <v>0</v>
      </c>
      <c r="AZ27" s="51">
        <f ca="1">AVERAGE(returns!AB27,returns!AN27)</f>
        <v>-1.1854441725167864E-2</v>
      </c>
      <c r="BA27" s="51">
        <f>AVERAGE(returns!AC27,returns!AO27)</f>
        <v>0.05</v>
      </c>
      <c r="BB27" s="51">
        <f>AVERAGE(returns!AD27,returns!AP27)</f>
        <v>0</v>
      </c>
      <c r="BC27" s="51"/>
      <c r="BD27" s="51">
        <f ca="1">AVERAGE(returns!AF27,returns!AR27)</f>
        <v>4.5930446515100351E-2</v>
      </c>
      <c r="BE27" s="51">
        <f>AVERAGE(returns!AG27,returns!AS27)</f>
        <v>8.1123590227133974E-2</v>
      </c>
      <c r="BF27" s="51">
        <f>AVERAGE(returns!AH27,returns!AT27)</f>
        <v>4.4020472442942417E-2</v>
      </c>
      <c r="BG27" s="51">
        <f>AVERAGE(returns!AI27,returns!AU27)</f>
        <v>2.350943534560139E-2</v>
      </c>
      <c r="BH27" s="51">
        <f>AVERAGE(returns!AJ27,returns!AV27)</f>
        <v>3.5163931357185159E-2</v>
      </c>
      <c r="BI27" s="51"/>
      <c r="BJ27" s="51">
        <f t="shared" ca="1" si="10"/>
        <v>1</v>
      </c>
      <c r="BK27" s="51">
        <f t="shared" ca="1" si="11"/>
        <v>0.21894761499779919</v>
      </c>
      <c r="BL27" s="51">
        <f t="shared" ca="1" si="12"/>
        <v>0.24326834712128248</v>
      </c>
      <c r="BM27" s="51">
        <f t="shared" ca="1" si="13"/>
        <v>0.21878428237635136</v>
      </c>
      <c r="BN27" s="51">
        <f t="shared" ca="1" si="14"/>
        <v>0.31899975550456694</v>
      </c>
      <c r="BO27" s="51"/>
      <c r="BP27" s="51">
        <f ca="1">AVERAGE(returns!B27,returns!N27)</f>
        <v>7.9223712128286394E-3</v>
      </c>
      <c r="BQ27" s="51">
        <f>AVERAGE(returns!C27,returns!O27)</f>
        <v>0</v>
      </c>
      <c r="BR27" s="51">
        <f ca="1">AVERAGE(returns!D27,returns!P27)</f>
        <v>-1.1854441725167864E-2</v>
      </c>
      <c r="BS27" s="51">
        <f>AVERAGE(returns!E27,returns!Q27)</f>
        <v>0.05</v>
      </c>
      <c r="BT27" s="51">
        <f>AVERAGE(returns!F27,returns!R27)</f>
        <v>0</v>
      </c>
      <c r="BU27" s="51"/>
      <c r="BV27" s="51">
        <f ca="1">AVERAGE(returns!H27,returns!T27)</f>
        <v>0</v>
      </c>
      <c r="BW27" s="51">
        <f>AVERAGE(returns!I27,returns!U27)</f>
        <v>0</v>
      </c>
      <c r="BX27" s="51">
        <f>AVERAGE(returns!J27,returns!V27)</f>
        <v>0</v>
      </c>
      <c r="BY27" s="51">
        <f>AVERAGE(returns!K27,returns!W27)</f>
        <v>0</v>
      </c>
      <c r="BZ27" s="51">
        <f>AVERAGE(returns!L27,returns!X27)</f>
        <v>0</v>
      </c>
      <c r="CA27" s="51"/>
      <c r="CB27" s="51">
        <f ca="1">$BK27*(returns!AA27-returns!AM27)+(returns!AB27-returns!AN27)*data!$BL27+data!$BM27*(returns!AC27-returns!AO27)+(returns!AD27-returns!AP27)*data!$BN27</f>
        <v>1.0044798390610028E-4</v>
      </c>
      <c r="CC27" s="51">
        <f ca="1">$BK27*(returns!AG27-returns!AS27)+(returns!AH27-returns!AT27)*data!$BL27+data!$BM27*(returns!AI27-returns!AU27)+(returns!AJ27-returns!AV27)*data!$BN27</f>
        <v>1.672410224449853E-2</v>
      </c>
      <c r="CD27" s="51">
        <f ca="1">$BK27*(returns!C27-returns!O27)+(returns!D27-returns!P27)*data!$BL27+data!$BM27*(returns!E27-returns!Q27)+(returns!F27-returns!R27)*data!$BN27</f>
        <v>1.0044798390610028E-4</v>
      </c>
      <c r="CE27" s="51">
        <f ca="1">$BK27*(returns!I27-returns!U27)+(returns!J27-returns!V27)*data!$BL27+data!$BM27*(returns!K27-returns!W27)+(returns!L27-returns!X27)*data!$BN27</f>
        <v>0</v>
      </c>
      <c r="CF27" s="51">
        <f t="shared" ca="1" si="15"/>
        <v>7.2981840178850963E-3</v>
      </c>
      <c r="CG27" s="51">
        <f t="shared" ca="1" si="16"/>
        <v>3.5133304327282055E-3</v>
      </c>
      <c r="CH27" s="51">
        <f t="shared" ca="1" si="17"/>
        <v>7.2981840178850963E-3</v>
      </c>
      <c r="CI27" s="51">
        <f t="shared" ca="1" si="18"/>
        <v>0</v>
      </c>
    </row>
    <row r="28" spans="1:87" s="54" customFormat="1">
      <c r="A28" s="54">
        <v>2014</v>
      </c>
      <c r="B28" s="57">
        <f t="shared" ca="1" si="20"/>
        <v>9.0082265042962621E-3</v>
      </c>
      <c r="C28" s="26">
        <f t="shared" ca="1" si="21"/>
        <v>-0.33239929912553801</v>
      </c>
      <c r="D28" s="26">
        <f t="shared" ca="1" si="22"/>
        <v>-0.26091488107726885</v>
      </c>
      <c r="E28" s="50">
        <f>+E27*(1+assumptions!D6)</f>
        <v>-571.13358800000003</v>
      </c>
      <c r="F28" s="50">
        <f>+F27*(1+assumptions!D6)</f>
        <v>-135.7273653</v>
      </c>
      <c r="G28" s="110">
        <f t="shared" ca="1" si="23"/>
        <v>1.859514069952553</v>
      </c>
      <c r="H28" s="50">
        <f>+H27*(1+assumptions!C6)</f>
        <v>16266.326021050001</v>
      </c>
      <c r="I28" s="50">
        <f t="shared" ca="1" si="30"/>
        <v>-560.33020410965344</v>
      </c>
      <c r="J28" s="50">
        <f t="shared" ca="1" si="19"/>
        <v>-4244.126519346345</v>
      </c>
      <c r="K28" s="50">
        <f t="shared" ca="1" si="4"/>
        <v>146.53074919034657</v>
      </c>
      <c r="L28" s="50">
        <f t="shared" ca="1" si="5"/>
        <v>-5406.9153687445214</v>
      </c>
      <c r="M28" s="50"/>
      <c r="N28" s="50">
        <f t="shared" ca="1" si="3"/>
        <v>19087.077844272262</v>
      </c>
      <c r="O28" s="50">
        <f ca="1">+O27*(1+returns!AA28)+data!AM28</f>
        <v>5761.2118034421246</v>
      </c>
      <c r="P28" s="50">
        <f ca="1">+P27*(1+returns!AB28)+data!AN28</f>
        <v>1879.1011327308722</v>
      </c>
      <c r="Q28" s="50">
        <f ca="1">+Q27*(1+returns!AC28)+data!AO28</f>
        <v>5063.9770230657141</v>
      </c>
      <c r="R28" s="50">
        <f ca="1">+R27*(1+returns!AD28)+data!AP28</f>
        <v>6382.7878850335501</v>
      </c>
      <c r="S28" s="50"/>
      <c r="T28" s="50">
        <f t="shared" ca="1" si="7"/>
        <v>24493.993213016784</v>
      </c>
      <c r="U28" s="50">
        <f ca="1">+U27*(1+returns!AM28)+data!AS28</f>
        <v>3591.605148278964</v>
      </c>
      <c r="V28" s="50">
        <f ca="1">+V27*(1+returns!AN28)+data!AT28</f>
        <v>9294.9087604428732</v>
      </c>
      <c r="W28" s="50">
        <f ca="1">+W27*(1+returns!AO28)+data!AU28</f>
        <v>4508.0850268698641</v>
      </c>
      <c r="X28" s="50">
        <f ca="1">+X27*(1+returns!AP28)+data!AV28</f>
        <v>7099.3942774250836</v>
      </c>
      <c r="Y28" s="50"/>
      <c r="Z28" s="50">
        <f t="shared" ca="1" si="8"/>
        <v>1034.3579460034066</v>
      </c>
      <c r="AA28" s="50">
        <f ca="1">+AVERAGE(O27)*returns!AG28</f>
        <v>574.07884297058433</v>
      </c>
      <c r="AB28" s="50">
        <f ca="1">+AVERAGE(P27)*returns!AH28</f>
        <v>105.22381647730644</v>
      </c>
      <c r="AC28" s="50">
        <f ca="1">+AVERAGE(Q27)*returns!AI28</f>
        <v>122.33927926147437</v>
      </c>
      <c r="AD28" s="50">
        <f ca="1">+AVERAGE(R27)*returns!AJ28</f>
        <v>232.7160072940415</v>
      </c>
      <c r="AE28" s="50"/>
      <c r="AF28" s="50">
        <f t="shared" ca="1" si="9"/>
        <v>887.82719681306003</v>
      </c>
      <c r="AG28" s="50">
        <f ca="1">+AVERAGE(U27)*returns!AS28</f>
        <v>191.67437478032625</v>
      </c>
      <c r="AH28" s="50">
        <f ca="1">+AVERAGE(V27)*returns!AT28</f>
        <v>384.52157203139427</v>
      </c>
      <c r="AI28" s="50">
        <f ca="1">+AVERAGE(W27)*returns!AU28</f>
        <v>89.015067878157495</v>
      </c>
      <c r="AJ28" s="50">
        <f ca="1">+AVERAGE(X27)*returns!AV28</f>
        <v>222.61618212318191</v>
      </c>
      <c r="AL28" s="50">
        <f ca="1">SUM(AM28:AP28)</f>
        <v>672.6214951301497</v>
      </c>
      <c r="AM28" s="50">
        <f ca="1">+AM27*(1+assumptions!$D6)+($K28-$K27-$G27)/2*AM27/$AL27</f>
        <v>353.15562363616715</v>
      </c>
      <c r="AN28" s="50">
        <f ca="1">+AN27*(1+assumptions!$D6)+($K28-$K27-$G27)/2*AN27/$AL27</f>
        <v>55.609997573679422</v>
      </c>
      <c r="AO28" s="50">
        <f ca="1">+AO27*(1+assumptions!$D6)+($K28-$K27-$G27)/2*AO27/$AL27</f>
        <v>79.459530869323103</v>
      </c>
      <c r="AP28" s="50">
        <f ca="1">+AP27*(1+assumptions!$D6)+($K28-$K27-$G27)/2*AP27/$AL27</f>
        <v>184.39634305097999</v>
      </c>
      <c r="AQ28" s="50"/>
      <c r="AR28" s="50">
        <f t="shared" ref="AR28:AR39" ca="1" si="31">SUM(AS28:AV28)</f>
        <v>1231.0921851698506</v>
      </c>
      <c r="AS28" s="50">
        <f ca="1">+AS27*(1+assumptions!$D6)-($K28-$K27-$G27)/2*AS27/$AR27</f>
        <v>234.47148590710671</v>
      </c>
      <c r="AT28" s="50">
        <f ca="1">+AT27*(1+assumptions!$D6)-($K28-$K27-$G27)/2*AT27/$AR27</f>
        <v>578.52353547382302</v>
      </c>
      <c r="AU28" s="50">
        <f ca="1">+AU27*(1+assumptions!$D6)-($K28-$K27-$G27)/2*AU27/$AR27</f>
        <v>109.24257252674551</v>
      </c>
      <c r="AV28" s="50">
        <f ca="1">+AV27*(1+assumptions!$D6)-($K28-$K27-$G27)/2*AV27/$AR27</f>
        <v>308.85459126217523</v>
      </c>
      <c r="AX28" s="51">
        <f ca="1">AVERAGE(returns!Z28,returns!AL28)</f>
        <v>6.7486565219884347E-3</v>
      </c>
      <c r="AY28" s="51">
        <f>AVERAGE(returns!AA28,returns!AM28)</f>
        <v>0</v>
      </c>
      <c r="AZ28" s="51">
        <f ca="1">AVERAGE(returns!AB28,returns!AN28)</f>
        <v>-1.750707864110955E-2</v>
      </c>
      <c r="BA28" s="51">
        <f>AVERAGE(returns!AC28,returns!AO28)</f>
        <v>0.05</v>
      </c>
      <c r="BB28" s="51">
        <f>AVERAGE(returns!AD28,returns!AP28)</f>
        <v>0</v>
      </c>
      <c r="BC28" s="51"/>
      <c r="BD28" s="51">
        <f ca="1">AVERAGE(returns!AF28,returns!AR28)</f>
        <v>4.7575487056996199E-2</v>
      </c>
      <c r="BE28" s="51">
        <f>AVERAGE(returns!AG28,returns!AS28)</f>
        <v>8.1623590227133974E-2</v>
      </c>
      <c r="BF28" s="51">
        <f>AVERAGE(returns!AH28,returns!AT28)</f>
        <v>5.0020472442942415E-2</v>
      </c>
      <c r="BG28" s="51">
        <f>AVERAGE(returns!AI28,returns!AU28)</f>
        <v>2.350943534560139E-2</v>
      </c>
      <c r="BH28" s="51">
        <f>AVERAGE(returns!AJ28,returns!AV28)</f>
        <v>3.5163931357185159E-2</v>
      </c>
      <c r="BI28" s="51"/>
      <c r="BJ28" s="51">
        <f t="shared" ca="1" si="10"/>
        <v>0.99999999999999989</v>
      </c>
      <c r="BK28" s="51">
        <f t="shared" ca="1" si="11"/>
        <v>0.22252540409936114</v>
      </c>
      <c r="BL28" s="51">
        <f t="shared" ca="1" si="12"/>
        <v>0.2405376850305197</v>
      </c>
      <c r="BM28" s="51">
        <f t="shared" ca="1" si="13"/>
        <v>0.22263715856487712</v>
      </c>
      <c r="BN28" s="51">
        <f t="shared" ca="1" si="14"/>
        <v>0.31429975230524199</v>
      </c>
      <c r="BO28" s="51"/>
      <c r="BP28" s="51">
        <f ca="1">AVERAGE(returns!B28,returns!N28)</f>
        <v>6.7486565219884347E-3</v>
      </c>
      <c r="BQ28" s="51">
        <f>AVERAGE(returns!C28,returns!O28)</f>
        <v>0</v>
      </c>
      <c r="BR28" s="51">
        <f ca="1">AVERAGE(returns!D28,returns!P28)</f>
        <v>-1.750707864110955E-2</v>
      </c>
      <c r="BS28" s="51">
        <f>AVERAGE(returns!E28,returns!Q28)</f>
        <v>0.05</v>
      </c>
      <c r="BT28" s="51">
        <f>AVERAGE(returns!F28,returns!R28)</f>
        <v>0</v>
      </c>
      <c r="BU28" s="51"/>
      <c r="BV28" s="51">
        <f ca="1">AVERAGE(returns!H28,returns!T28)</f>
        <v>0</v>
      </c>
      <c r="BW28" s="51">
        <f>AVERAGE(returns!I28,returns!U28)</f>
        <v>0</v>
      </c>
      <c r="BX28" s="51">
        <f>AVERAGE(returns!J28,returns!V28)</f>
        <v>0</v>
      </c>
      <c r="BY28" s="51">
        <f>AVERAGE(returns!K28,returns!W28)</f>
        <v>0</v>
      </c>
      <c r="BZ28" s="51">
        <f>AVERAGE(returns!L28,returns!X28)</f>
        <v>0</v>
      </c>
      <c r="CA28" s="51"/>
      <c r="CB28" s="51">
        <f ca="1">$BK28*(returns!AA28-returns!AM28)+(returns!AB28-returns!AN28)*data!$BL28+data!$BM28*(returns!AC28-returns!AO28)+(returns!AD28-returns!AP28)*data!$BN28</f>
        <v>1.4558817283825989E-4</v>
      </c>
      <c r="CC28" s="51">
        <f ca="1">$BK28*(returns!AG28-returns!AS28)+(returns!AH28-returns!AT28)*data!$BL28+data!$BM28*(returns!AI28-returns!AU28)+(returns!AJ28-returns!AV28)*data!$BN28</f>
        <v>1.6639179080924126E-2</v>
      </c>
      <c r="CD28" s="51">
        <f ca="1">$BK28*(returns!C28-returns!O28)+(returns!D28-returns!P28)*data!$BL28+data!$BM28*(returns!E28-returns!Q28)+(returns!F28-returns!R28)*data!$BN28</f>
        <v>1.4558817283825989E-4</v>
      </c>
      <c r="CE28" s="51">
        <f ca="1">$BK28*(returns!I28-returns!U28)+(returns!J28-returns!V28)*data!$BL28+data!$BM28*(returns!K28-returns!W28)+(returns!L28-returns!X28)*data!$BN28</f>
        <v>0</v>
      </c>
      <c r="CF28" s="51">
        <f t="shared" ca="1" si="15"/>
        <v>8.9517145097933546E-3</v>
      </c>
      <c r="CG28" s="51">
        <f t="shared" ca="1" si="16"/>
        <v>2.0331949029345764E-3</v>
      </c>
      <c r="CH28" s="51">
        <f t="shared" ca="1" si="17"/>
        <v>8.9517145097933546E-3</v>
      </c>
      <c r="CI28" s="51">
        <f t="shared" ca="1" si="18"/>
        <v>0</v>
      </c>
    </row>
    <row r="29" spans="1:87" s="54" customFormat="1">
      <c r="A29" s="54">
        <v>2015</v>
      </c>
      <c r="B29" s="57">
        <f t="shared" ca="1" si="20"/>
        <v>4.8664685377814189E-3</v>
      </c>
      <c r="C29" s="26">
        <f t="shared" ca="1" si="21"/>
        <v>-0.34672380797127472</v>
      </c>
      <c r="D29" s="26">
        <f t="shared" ca="1" si="22"/>
        <v>-0.29077360193951951</v>
      </c>
      <c r="E29" s="50">
        <f>+E28*(1+assumptions!D7)</f>
        <v>-576.84492388000001</v>
      </c>
      <c r="F29" s="50">
        <f>+F28*(1+assumptions!D7)</f>
        <v>-137.084638953</v>
      </c>
      <c r="G29" s="110">
        <f t="shared" ca="1" si="23"/>
        <v>1.4839026326029909</v>
      </c>
      <c r="H29" s="50">
        <f>+H28*(1+assumptions!C7)</f>
        <v>16770.58212770255</v>
      </c>
      <c r="I29" s="50">
        <f t="shared" ca="1" si="30"/>
        <v>-632.31605254825615</v>
      </c>
      <c r="J29" s="50">
        <f t="shared" ca="1" si="19"/>
        <v>-4876.4425718946013</v>
      </c>
      <c r="K29" s="50">
        <f t="shared" ca="1" si="4"/>
        <v>81.613510284743825</v>
      </c>
      <c r="L29" s="50">
        <f t="shared" ca="1" si="5"/>
        <v>-5814.7600972120308</v>
      </c>
      <c r="M29" s="50"/>
      <c r="N29" s="50">
        <f t="shared" ca="1" si="3"/>
        <v>19938.842022280005</v>
      </c>
      <c r="O29" s="50">
        <f ca="1">+O28*(1+returns!AA29)+data!AM29</f>
        <v>6100.3686293100454</v>
      </c>
      <c r="P29" s="50">
        <f ca="1">+P28*(1+returns!AB29)+data!AN29</f>
        <v>1885.1127891081596</v>
      </c>
      <c r="Q29" s="50">
        <f ca="1">+Q28*(1+returns!AC29)+data!AO29</f>
        <v>5393.4856947936196</v>
      </c>
      <c r="R29" s="50">
        <f ca="1">+R28*(1+returns!AD29)+data!AP29</f>
        <v>6559.8749090681795</v>
      </c>
      <c r="S29" s="50"/>
      <c r="T29" s="50">
        <f t="shared" ca="1" si="7"/>
        <v>25753.602119492036</v>
      </c>
      <c r="U29" s="50">
        <f ca="1">+U28*(1+returns!AM29)+data!AS29</f>
        <v>3834.7804359936426</v>
      </c>
      <c r="V29" s="50">
        <f ca="1">+V28*(1+returns!AN29)+data!AT29</f>
        <v>9652.3208046117743</v>
      </c>
      <c r="W29" s="50">
        <f ca="1">+W28*(1+returns!AO29)+data!AU29</f>
        <v>4846.7870376492647</v>
      </c>
      <c r="X29" s="50">
        <f ca="1">+X28*(1+returns!AP29)+data!AV29</f>
        <v>7419.7138412373524</v>
      </c>
      <c r="Y29" s="50"/>
      <c r="Z29" s="50">
        <f t="shared" ca="1" si="8"/>
        <v>1105.1894480371159</v>
      </c>
      <c r="AA29" s="50">
        <f ca="1">+AVERAGE(O28)*returns!AG29</f>
        <v>611.56720571404981</v>
      </c>
      <c r="AB29" s="50">
        <f ca="1">+AVERAGE(P28)*returns!AH29</f>
        <v>123.47915310319688</v>
      </c>
      <c r="AC29" s="50">
        <f ca="1">+AVERAGE(Q28)*returns!AI29</f>
        <v>130.50399866724405</v>
      </c>
      <c r="AD29" s="50">
        <f ca="1">+AVERAGE(R28)*returns!AJ29</f>
        <v>239.63909055262525</v>
      </c>
      <c r="AE29" s="50"/>
      <c r="AF29" s="50">
        <f t="shared" ca="1" si="9"/>
        <v>1023.5759377523721</v>
      </c>
      <c r="AG29" s="50">
        <f ca="1">+AVERAGE(U28)*returns!AS29</f>
        <v>208.65304758360784</v>
      </c>
      <c r="AH29" s="50">
        <f ca="1">+AVERAGE(V28)*returns!AT29</f>
        <v>486.39445266843768</v>
      </c>
      <c r="AI29" s="50">
        <f ca="1">+AVERAGE(W28)*returns!AU29</f>
        <v>95.786988002873002</v>
      </c>
      <c r="AJ29" s="50">
        <f ca="1">+AVERAGE(X28)*returns!AV29</f>
        <v>232.74144949745343</v>
      </c>
      <c r="AL29" s="50">
        <f ca="1">SUM(AM29:AP29)</f>
        <v>645.95933359367359</v>
      </c>
      <c r="AM29" s="50">
        <f ca="1">+AM28*(1+assumptions!$D7)+($K29-$K28-$G28)/2*AM28/$AL28</f>
        <v>339.15682586792082</v>
      </c>
      <c r="AN29" s="50">
        <f ca="1">+AN28*(1+assumptions!$D7)+($K29-$K28-$G28)/2*AN28/$AL28</f>
        <v>53.405663116503632</v>
      </c>
      <c r="AO29" s="50">
        <f ca="1">+AO28*(1+assumptions!$D7)+($K29-$K28-$G28)/2*AO28/$AL28</f>
        <v>76.309820574619295</v>
      </c>
      <c r="AP29" s="50">
        <f ca="1">+AP28*(1+assumptions!$D7)+($K29-$K28-$G28)/2*AP28/$AL28</f>
        <v>177.08702403462979</v>
      </c>
      <c r="AQ29" s="50"/>
      <c r="AR29" s="50">
        <f t="shared" ca="1" si="31"/>
        <v>1276.7914835093268</v>
      </c>
      <c r="AS29" s="50">
        <f ca="1">+AS28*(1+assumptions!$D7)-($K29-$K28-$G28)/2*AS28/$AR28</f>
        <v>243.17528771467875</v>
      </c>
      <c r="AT29" s="50">
        <f ca="1">+AT28*(1+assumptions!$D7)-($K29-$K28-$G28)/2*AT28/$AR28</f>
        <v>599.99887254647217</v>
      </c>
      <c r="AU29" s="50">
        <f ca="1">+AU28*(1+assumptions!$D7)-($K29-$K28-$G28)/2*AU28/$AR28</f>
        <v>113.29775943590685</v>
      </c>
      <c r="AV29" s="50">
        <f ca="1">+AV28*(1+assumptions!$D7)-($K29-$K28-$G28)/2*AV28/$AR28</f>
        <v>320.31956381226888</v>
      </c>
      <c r="AX29" s="51">
        <f ca="1">AVERAGE(returns!Z29,returns!AL29)</f>
        <v>5.0404579759759632E-3</v>
      </c>
      <c r="AY29" s="51">
        <f>AVERAGE(returns!AA29,returns!AM29)</f>
        <v>0</v>
      </c>
      <c r="AZ29" s="51">
        <f ca="1">AVERAGE(returns!AB29,returns!AN29)</f>
        <v>-2.5660264978778807E-2</v>
      </c>
      <c r="BA29" s="51">
        <f>AVERAGE(returns!AC29,returns!AO29)</f>
        <v>0.05</v>
      </c>
      <c r="BB29" s="51">
        <f>AVERAGE(returns!AD29,returns!AP29)</f>
        <v>0</v>
      </c>
      <c r="BC29" s="51"/>
      <c r="BD29" s="51">
        <f ca="1">AVERAGE(returns!AF29,returns!AR29)</f>
        <v>4.985310814864663E-2</v>
      </c>
      <c r="BE29" s="51">
        <f>AVERAGE(returns!AG29,returns!AS29)</f>
        <v>8.2123590227133975E-2</v>
      </c>
      <c r="BF29" s="51">
        <f>AVERAGE(returns!AH29,returns!AT29)</f>
        <v>5.9020472442942416E-2</v>
      </c>
      <c r="BG29" s="51">
        <f>AVERAGE(returns!AI29,returns!AU29)</f>
        <v>2.350943534560139E-2</v>
      </c>
      <c r="BH29" s="51">
        <f>AVERAGE(returns!AJ29,returns!AV29)</f>
        <v>3.5163931357185159E-2</v>
      </c>
      <c r="BI29" s="51"/>
      <c r="BJ29" s="51">
        <f t="shared" ca="1" si="10"/>
        <v>1</v>
      </c>
      <c r="BK29" s="51">
        <f t="shared" ca="1" si="11"/>
        <v>0.22583177615608835</v>
      </c>
      <c r="BL29" s="51">
        <f t="shared" ca="1" si="12"/>
        <v>0.23681641541763601</v>
      </c>
      <c r="BM29" s="51">
        <f t="shared" ca="1" si="13"/>
        <v>0.2270144101811048</v>
      </c>
      <c r="BN29" s="51">
        <f t="shared" ca="1" si="14"/>
        <v>0.31033739824517081</v>
      </c>
      <c r="BO29" s="51"/>
      <c r="BP29" s="51">
        <f ca="1">AVERAGE(returns!B29,returns!N29)</f>
        <v>5.0404579759759632E-3</v>
      </c>
      <c r="BQ29" s="51">
        <f>AVERAGE(returns!C29,returns!O29)</f>
        <v>0</v>
      </c>
      <c r="BR29" s="51">
        <f ca="1">AVERAGE(returns!D29,returns!P29)</f>
        <v>-2.5660264978778807E-2</v>
      </c>
      <c r="BS29" s="51">
        <f>AVERAGE(returns!E29,returns!Q29)</f>
        <v>0.05</v>
      </c>
      <c r="BT29" s="51">
        <f>AVERAGE(returns!F29,returns!R29)</f>
        <v>0</v>
      </c>
      <c r="BU29" s="51"/>
      <c r="BV29" s="51">
        <f ca="1">AVERAGE(returns!H29,returns!T29)</f>
        <v>0</v>
      </c>
      <c r="BW29" s="51">
        <f>AVERAGE(returns!I29,returns!U29)</f>
        <v>0</v>
      </c>
      <c r="BX29" s="51">
        <f>AVERAGE(returns!J29,returns!V29)</f>
        <v>0</v>
      </c>
      <c r="BY29" s="51">
        <f>AVERAGE(returns!K29,returns!W29)</f>
        <v>0</v>
      </c>
      <c r="BZ29" s="51">
        <f>AVERAGE(returns!L29,returns!X29)</f>
        <v>0</v>
      </c>
      <c r="CA29" s="51"/>
      <c r="CB29" s="51">
        <f ca="1">$BK29*(returns!AA29-returns!AM29)+(returns!AB29-returns!AN29)*data!$BL29+data!$BM29*(returns!AC29-returns!AO29)+(returns!AD29-returns!AP29)*data!$BN29</f>
        <v>2.0774859030449306E-4</v>
      </c>
      <c r="CC29" s="51">
        <f ca="1">$BK29*(returns!AG29-returns!AS29)+(returns!AH29-returns!AT29)*data!$BL29+data!$BM29*(returns!AI29-returns!AU29)+(returns!AJ29-returns!AV29)*data!$BN29</f>
        <v>1.6526683651626524E-2</v>
      </c>
      <c r="CD29" s="51">
        <f ca="1">$BK29*(returns!C29-returns!O29)+(returns!D29-returns!P29)*data!$BL29+data!$BM29*(returns!E29-returns!Q29)+(returns!F29-returns!R29)*data!$BN29</f>
        <v>2.0774859030449306E-4</v>
      </c>
      <c r="CE29" s="51">
        <f ca="1">$BK29*(returns!I29-returns!U29)+(returns!J29-returns!V29)*data!$BL29+data!$BM29*(returns!K29-returns!W29)+(returns!L29-returns!X29)*data!$BN29</f>
        <v>0</v>
      </c>
      <c r="CF29" s="51">
        <f t="shared" ca="1" si="15"/>
        <v>1.129036738135583E-2</v>
      </c>
      <c r="CG29" s="51">
        <f t="shared" ca="1" si="16"/>
        <v>-3.16452111673761E-4</v>
      </c>
      <c r="CH29" s="51">
        <f t="shared" ca="1" si="17"/>
        <v>1.129036738135583E-2</v>
      </c>
      <c r="CI29" s="51">
        <f t="shared" ca="1" si="18"/>
        <v>0</v>
      </c>
    </row>
    <row r="30" spans="1:87" s="54" customFormat="1">
      <c r="A30" s="54">
        <v>2016</v>
      </c>
      <c r="B30" s="57">
        <f t="shared" ca="1" si="20"/>
        <v>-3.8502317977107635E-4</v>
      </c>
      <c r="C30" s="26">
        <f t="shared" ca="1" si="21"/>
        <v>-0.36306568406679307</v>
      </c>
      <c r="D30" s="26">
        <f t="shared" ca="1" si="22"/>
        <v>-0.32443323304324723</v>
      </c>
      <c r="E30" s="50">
        <f>+E29*(1+assumptions!D8)</f>
        <v>-582.61337311880004</v>
      </c>
      <c r="F30" s="50">
        <f>+F29*(1+assumptions!D8)</f>
        <v>-138.45548534252998</v>
      </c>
      <c r="G30" s="110">
        <f t="shared" ca="1" si="23"/>
        <v>0.83097412917356905</v>
      </c>
      <c r="H30" s="50">
        <f>+H29*(1+assumptions!C8)</f>
        <v>17273.699591533627</v>
      </c>
      <c r="I30" s="50">
        <f t="shared" ca="1" si="30"/>
        <v>-727.71963320447264</v>
      </c>
      <c r="J30" s="50">
        <f t="shared" ca="1" si="19"/>
        <v>-5604.1622050990736</v>
      </c>
      <c r="K30" s="50">
        <f t="shared" ca="1" si="4"/>
        <v>-6.6507747431426196</v>
      </c>
      <c r="L30" s="50">
        <f t="shared" ca="1" si="5"/>
        <v>-6271.4875585644404</v>
      </c>
      <c r="M30" s="50"/>
      <c r="N30" s="50">
        <f t="shared" ca="1" si="3"/>
        <v>20759.53630008208</v>
      </c>
      <c r="O30" s="50">
        <f ca="1">+O29*(1+returns!AA30)+data!AM30</f>
        <v>6419.3561668382972</v>
      </c>
      <c r="P30" s="50">
        <f ca="1">+P29*(1+returns!AB30)+data!AN30</f>
        <v>1878.8176353645492</v>
      </c>
      <c r="Q30" s="50">
        <f ca="1">+Q29*(1+returns!AC30)+data!AO30</f>
        <v>5734.9317378991491</v>
      </c>
      <c r="R30" s="50">
        <f ca="1">+R29*(1+returns!AD30)+data!AP30</f>
        <v>6726.4307599800859</v>
      </c>
      <c r="S30" s="50"/>
      <c r="T30" s="50">
        <f t="shared" ca="1" si="7"/>
        <v>27031.02385864652</v>
      </c>
      <c r="U30" s="50">
        <f ca="1">+U29*(1+returns!AM30)+data!AS30</f>
        <v>4088.9341115051438</v>
      </c>
      <c r="V30" s="50">
        <f ca="1">+V29*(1+returns!AN30)+data!AT30</f>
        <v>9980.0561121219089</v>
      </c>
      <c r="W30" s="50">
        <f ca="1">+W29*(1+returns!AO30)+data!AU30</f>
        <v>5207.5390878715334</v>
      </c>
      <c r="X30" s="50">
        <f ca="1">+X29*(1+returns!AP30)+data!AV30</f>
        <v>7754.4945471479341</v>
      </c>
      <c r="Y30" s="50"/>
      <c r="Z30" s="50">
        <f t="shared" ca="1" si="8"/>
        <v>1177.4635225270135</v>
      </c>
      <c r="AA30" s="50">
        <f ca="1">+AVERAGE(O29)*returns!AG30</f>
        <v>647.569560664959</v>
      </c>
      <c r="AB30" s="50">
        <f ca="1">+AVERAGE(P29)*returns!AH30</f>
        <v>144.61043065781823</v>
      </c>
      <c r="AC30" s="50">
        <f ca="1">+AVERAGE(Q29)*returns!AI30</f>
        <v>138.99578270578823</v>
      </c>
      <c r="AD30" s="50">
        <f ca="1">+AVERAGE(R29)*returns!AJ30</f>
        <v>246.287748498448</v>
      </c>
      <c r="AE30" s="50"/>
      <c r="AF30" s="50">
        <f t="shared" ca="1" si="9"/>
        <v>1184.1142972701562</v>
      </c>
      <c r="AG30" s="50">
        <f ca="1">+AVERAGE(U29)*returns!AS30</f>
        <v>226.61501148880933</v>
      </c>
      <c r="AH30" s="50">
        <f ca="1">+AVERAGE(V29)*returns!AT30</f>
        <v>611.27304145026392</v>
      </c>
      <c r="AI30" s="50">
        <f ca="1">+AVERAGE(W29)*returns!AU30</f>
        <v>102.98366802325894</v>
      </c>
      <c r="AJ30" s="50">
        <f ca="1">+AVERAGE(X29)*returns!AV30</f>
        <v>243.24257630782392</v>
      </c>
      <c r="AL30" s="50">
        <f ca="1">SUM(AM30:AP30)</f>
        <v>607.54483309936563</v>
      </c>
      <c r="AM30" s="50">
        <f ca="1">+AM29*(1+assumptions!$D8)+($K30-$K29-$G29)/2*AM29/$AL29</f>
        <v>318.98753752825195</v>
      </c>
      <c r="AN30" s="50">
        <f ca="1">+AN29*(1+assumptions!$D8)+($K30-$K29-$G29)/2*AN29/$AL29</f>
        <v>50.229686293358512</v>
      </c>
      <c r="AO30" s="50">
        <f ca="1">+AO29*(1+assumptions!$D8)+($K30-$K29-$G29)/2*AO29/$AL29</f>
        <v>71.771758365848427</v>
      </c>
      <c r="AP30" s="50">
        <f ca="1">+AP29*(1+assumptions!$D8)+($K30-$K29-$G29)/2*AP29/$AL29</f>
        <v>166.5558509119067</v>
      </c>
      <c r="AQ30" s="50"/>
      <c r="AR30" s="50">
        <f t="shared" ca="1" si="31"/>
        <v>1334.4334921746647</v>
      </c>
      <c r="AS30" s="50">
        <f ca="1">+AS29*(1+assumptions!$D8)-($K30-$K29-$G29)/2*AS29/$AR29</f>
        <v>254.15367551150115</v>
      </c>
      <c r="AT30" s="50">
        <f ca="1">+AT29*(1+assumptions!$D8)-($K30-$K29-$G29)/2*AT29/$AR29</f>
        <v>627.08641241277655</v>
      </c>
      <c r="AU30" s="50">
        <f ca="1">+AU29*(1+assumptions!$D8)-($K30-$K29-$G29)/2*AU29/$AR29</f>
        <v>118.41269833980519</v>
      </c>
      <c r="AV30" s="50">
        <f ca="1">+AV29*(1+assumptions!$D8)-($K30-$K29-$G29)/2*AV29/$AR29</f>
        <v>334.78070591058173</v>
      </c>
      <c r="AX30" s="51">
        <f ca="1">AVERAGE(returns!Z30,returns!AL30)</f>
        <v>4.2382113417173605E-3</v>
      </c>
      <c r="AY30" s="51">
        <f>AVERAGE(returns!AA30,returns!AM30)</f>
        <v>0</v>
      </c>
      <c r="AZ30" s="51">
        <f ca="1">AVERAGE(returns!AB30,returns!AN30)</f>
        <v>-3.0499119813503721E-2</v>
      </c>
      <c r="BA30" s="51">
        <f>AVERAGE(returns!AC30,returns!AO30)</f>
        <v>0.05</v>
      </c>
      <c r="BB30" s="51">
        <f>AVERAGE(returns!AD30,returns!AP30)</f>
        <v>0</v>
      </c>
      <c r="BC30" s="51"/>
      <c r="BD30" s="51">
        <f ca="1">AVERAGE(returns!AF30,returns!AR30)</f>
        <v>5.2474841007039502E-2</v>
      </c>
      <c r="BE30" s="51">
        <f>AVERAGE(returns!AG30,returns!AS30)</f>
        <v>8.2623590227133975E-2</v>
      </c>
      <c r="BF30" s="51">
        <f>AVERAGE(returns!AH30,returns!AT30)</f>
        <v>7.0020472442942405E-2</v>
      </c>
      <c r="BG30" s="51">
        <f>AVERAGE(returns!AI30,returns!AU30)</f>
        <v>2.350943534560139E-2</v>
      </c>
      <c r="BH30" s="51">
        <f>AVERAGE(returns!AJ30,returns!AV30)</f>
        <v>3.5163931357185159E-2</v>
      </c>
      <c r="BI30" s="51"/>
      <c r="BJ30" s="51">
        <f t="shared" ca="1" si="10"/>
        <v>1</v>
      </c>
      <c r="BK30" s="51">
        <f t="shared" ca="1" si="11"/>
        <v>0.22883733276775176</v>
      </c>
      <c r="BL30" s="51">
        <f t="shared" ca="1" si="12"/>
        <v>0.23226275984187</v>
      </c>
      <c r="BM30" s="51">
        <f t="shared" ca="1" si="13"/>
        <v>0.2319014027038917</v>
      </c>
      <c r="BN30" s="51">
        <f t="shared" ca="1" si="14"/>
        <v>0.30699850468648654</v>
      </c>
      <c r="BO30" s="51"/>
      <c r="BP30" s="51">
        <f ca="1">AVERAGE(returns!B30,returns!N30)</f>
        <v>4.2382113417173605E-3</v>
      </c>
      <c r="BQ30" s="51">
        <f>AVERAGE(returns!C30,returns!O30)</f>
        <v>0</v>
      </c>
      <c r="BR30" s="51">
        <f ca="1">AVERAGE(returns!D30,returns!P30)</f>
        <v>-3.0499119813503721E-2</v>
      </c>
      <c r="BS30" s="51">
        <f>AVERAGE(returns!E30,returns!Q30)</f>
        <v>0.05</v>
      </c>
      <c r="BT30" s="51">
        <f>AVERAGE(returns!F30,returns!R30)</f>
        <v>0</v>
      </c>
      <c r="BU30" s="51"/>
      <c r="BV30" s="51">
        <f ca="1">AVERAGE(returns!H30,returns!T30)</f>
        <v>0</v>
      </c>
      <c r="BW30" s="51">
        <f>AVERAGE(returns!I30,returns!U30)</f>
        <v>0</v>
      </c>
      <c r="BX30" s="51">
        <f>AVERAGE(returns!J30,returns!V30)</f>
        <v>0</v>
      </c>
      <c r="BY30" s="51">
        <f>AVERAGE(returns!K30,returns!W30)</f>
        <v>0</v>
      </c>
      <c r="BZ30" s="51">
        <f>AVERAGE(returns!L30,returns!X30)</f>
        <v>0</v>
      </c>
      <c r="CA30" s="51"/>
      <c r="CB30" s="51">
        <f ca="1">$BK30*(returns!AA30-returns!AM30)+(returns!AB30-returns!AN30)*data!$BL30+data!$BM30*(returns!AC30-returns!AO30)+(returns!AD30-returns!AP30)*data!$BN30</f>
        <v>2.3888755343353055E-4</v>
      </c>
      <c r="CC30" s="51">
        <f ca="1">$BK30*(returns!AG30-returns!AS30)+(returns!AH30-returns!AT30)*data!$BL30+data!$BM30*(returns!AI30-returns!AU30)+(returns!AJ30-returns!AV30)*data!$BN30</f>
        <v>1.6387554330580641E-2</v>
      </c>
      <c r="CD30" s="51">
        <f ca="1">$BK30*(returns!C30-returns!O30)+(returns!D30-returns!P30)*data!$BL30+data!$BM30*(returns!E30-returns!Q30)+(returns!F30-returns!R30)*data!$BN30</f>
        <v>2.3888755343353055E-4</v>
      </c>
      <c r="CE30" s="51">
        <f ca="1">$BK30*(returns!I30-returns!U30)+(returns!J30-returns!V30)*data!$BL30+data!$BM30*(returns!K30-returns!W30)+(returns!L30-returns!X30)*data!$BN30</f>
        <v>0</v>
      </c>
      <c r="CF30" s="51">
        <f t="shared" ca="1" si="15"/>
        <v>1.2671497415596471E-2</v>
      </c>
      <c r="CG30" s="51">
        <f t="shared" ca="1" si="16"/>
        <v>-3.2333094834508117E-3</v>
      </c>
      <c r="CH30" s="51">
        <f t="shared" ca="1" si="17"/>
        <v>1.2671497415596471E-2</v>
      </c>
      <c r="CI30" s="51">
        <f t="shared" ca="1" si="18"/>
        <v>0</v>
      </c>
    </row>
    <row r="31" spans="1:87" s="54" customFormat="1">
      <c r="A31" s="54">
        <v>2017</v>
      </c>
      <c r="B31" s="57">
        <f t="shared" ca="1" si="20"/>
        <v>-3.6755038094865413E-3</v>
      </c>
      <c r="C31" s="26">
        <f t="shared" ca="1" si="21"/>
        <v>-0.38834988167333734</v>
      </c>
      <c r="D31" s="26">
        <f t="shared" ca="1" si="22"/>
        <v>-0.35993829528070875</v>
      </c>
      <c r="E31" s="50">
        <f>+E30*(1+assumptions!D9)</f>
        <v>-588.43950684998799</v>
      </c>
      <c r="F31" s="50">
        <f>+F30*(1+assumptions!D9)</f>
        <v>-139.84004019595528</v>
      </c>
      <c r="G31" s="110">
        <f t="shared" ca="1" si="23"/>
        <v>-5.8198006139889458E-2</v>
      </c>
      <c r="H31" s="50">
        <f>+H30*(1+assumptions!C9)</f>
        <v>17774.6368796881</v>
      </c>
      <c r="I31" s="50">
        <f t="shared" ca="1" si="30"/>
        <v>-793.6102926094768</v>
      </c>
      <c r="J31" s="50">
        <f t="shared" ca="1" si="19"/>
        <v>-6397.7724977085509</v>
      </c>
      <c r="K31" s="50">
        <f t="shared" ca="1" si="4"/>
        <v>-65.330745563533583</v>
      </c>
      <c r="L31" s="50">
        <f t="shared" ca="1" si="5"/>
        <v>-6902.7781290134117</v>
      </c>
      <c r="M31" s="50"/>
      <c r="N31" s="50">
        <f t="shared" ca="1" si="3"/>
        <v>21599.874593891145</v>
      </c>
      <c r="O31" s="50">
        <f ca="1">+O30*(1+returns!AA31)+data!AM31</f>
        <v>6725.9106588056111</v>
      </c>
      <c r="P31" s="50">
        <f ca="1">+P30*(1+returns!AB31)+data!AN31</f>
        <v>1896.8164378703657</v>
      </c>
      <c r="Q31" s="50">
        <f ca="1">+Q30*(1+returns!AC31)+data!AO31</f>
        <v>6090.6526649640418</v>
      </c>
      <c r="R31" s="50">
        <f ca="1">+R30*(1+returns!AD31)+data!AP31</f>
        <v>6886.4948322511264</v>
      </c>
      <c r="S31" s="50"/>
      <c r="T31" s="50">
        <f t="shared" ca="1" si="7"/>
        <v>28502.652722904557</v>
      </c>
      <c r="U31" s="50">
        <f ca="1">+U30*(1+returns!AM31)+data!AS31</f>
        <v>4351.2964947026421</v>
      </c>
      <c r="V31" s="50">
        <f ca="1">+V30*(1+returns!AN31)+data!AT31</f>
        <v>10461.114900755187</v>
      </c>
      <c r="W31" s="50">
        <f ca="1">+W30*(1+returns!AO31)+data!AU31</f>
        <v>5590.1532582910177</v>
      </c>
      <c r="X31" s="50">
        <f ca="1">+X30*(1+returns!AP31)+data!AV31</f>
        <v>8100.0880691557095</v>
      </c>
      <c r="Y31" s="50"/>
      <c r="Z31" s="50">
        <f t="shared" ca="1" si="8"/>
        <v>1237.1675417140318</v>
      </c>
      <c r="AA31" s="50">
        <f ca="1">+AVERAGE(O30)*returns!AG31</f>
        <v>681.43089464112063</v>
      </c>
      <c r="AB31" s="50">
        <f ca="1">+AVERAGE(P30)*returns!AH31</f>
        <v>155.4004237768338</v>
      </c>
      <c r="AC31" s="50">
        <f ca="1">+AVERAGE(Q30)*returns!AI31</f>
        <v>147.79520532390336</v>
      </c>
      <c r="AD31" s="50">
        <f ca="1">+AVERAGE(R30)*returns!AJ31</f>
        <v>252.5410179721739</v>
      </c>
      <c r="AE31" s="50"/>
      <c r="AF31" s="50">
        <f t="shared" ca="1" si="9"/>
        <v>1302.4982872775654</v>
      </c>
      <c r="AG31" s="50">
        <f ca="1">+AVERAGE(U30)*returns!AS31</f>
        <v>245.72306835252451</v>
      </c>
      <c r="AH31" s="50">
        <f ca="1">+AVERAGE(V30)*returns!AT31</f>
        <v>691.90856874167434</v>
      </c>
      <c r="AI31" s="50">
        <f ca="1">+AVERAGE(W30)*returns!AU31</f>
        <v>110.64886335579804</v>
      </c>
      <c r="AJ31" s="50">
        <f ca="1">+AVERAGE(X30)*returns!AV31</f>
        <v>254.2177868275684</v>
      </c>
      <c r="AL31" s="50">
        <f t="shared" ref="AL31:AL39" ca="1" si="32">SUM(AM31:AP31)</f>
        <v>583.86480895557702</v>
      </c>
      <c r="AM31" s="50">
        <f ca="1">+AM30*(1+assumptions!$D9)+($K31-$K30-$G30)/2*AM30/$AL30</f>
        <v>306.55449196731428</v>
      </c>
      <c r="AN31" s="50">
        <f ca="1">+AN30*(1+assumptions!$D9)+($K31-$K30-$G30)/2*AN30/$AL30</f>
        <v>48.271904547287562</v>
      </c>
      <c r="AO31" s="50">
        <f ca="1">+AO30*(1+assumptions!$D9)+($K31-$K30-$G30)/2*AO30/$AL30</f>
        <v>68.974340169934834</v>
      </c>
      <c r="AP31" s="50">
        <f ca="1">+AP30*(1+assumptions!$D9)+($K31-$K30-$G30)/2*AP30/$AL30</f>
        <v>160.06407227104032</v>
      </c>
      <c r="AQ31" s="50"/>
      <c r="AR31" s="50">
        <f t="shared" ca="1" si="31"/>
        <v>1377.5332995711938</v>
      </c>
      <c r="AS31" s="50">
        <f ca="1">+AS30*(1+assumptions!$D9)-($K31-$K30-$G30)/2*AS30/$AR30</f>
        <v>262.36238319749788</v>
      </c>
      <c r="AT31" s="50">
        <f ca="1">+AT30*(1+assumptions!$D9)-($K31-$K30-$G30)/2*AT30/$AR30</f>
        <v>647.34017834001349</v>
      </c>
      <c r="AU31" s="50">
        <f ca="1">+AU30*(1+assumptions!$D9)-($K31-$K30-$G30)/2*AU30/$AR30</f>
        <v>122.23721602590722</v>
      </c>
      <c r="AV31" s="50">
        <f ca="1">+AV30*(1+assumptions!$D9)-($K31-$K30-$G30)/2*AV30/$AR30</f>
        <v>345.59352200777505</v>
      </c>
      <c r="AX31" s="51">
        <f ca="1">AVERAGE(returns!Z31,returns!AL31)</f>
        <v>7.9177555847971242E-3</v>
      </c>
      <c r="AY31" s="51">
        <f>AVERAGE(returns!AA31,returns!AM31)</f>
        <v>0</v>
      </c>
      <c r="AZ31" s="51">
        <f ca="1">AVERAGE(returns!AB31,returns!AN31)</f>
        <v>-1.6387107858990883E-2</v>
      </c>
      <c r="BA31" s="51">
        <f>AVERAGE(returns!AC31,returns!AO31)</f>
        <v>0.05</v>
      </c>
      <c r="BB31" s="51">
        <f>AVERAGE(returns!AD31,returns!AP31)</f>
        <v>0</v>
      </c>
      <c r="BC31" s="51"/>
      <c r="BD31" s="51">
        <f ca="1">AVERAGE(returns!AF31,returns!AR31)</f>
        <v>5.3858912509093727E-2</v>
      </c>
      <c r="BE31" s="51">
        <f>AVERAGE(returns!AG31,returns!AS31)</f>
        <v>8.3123590227133975E-2</v>
      </c>
      <c r="BF31" s="51">
        <f>AVERAGE(returns!AH31,returns!AT31)</f>
        <v>7.6020472442942411E-2</v>
      </c>
      <c r="BG31" s="51">
        <f>AVERAGE(returns!AI31,returns!AU31)</f>
        <v>2.350943534560139E-2</v>
      </c>
      <c r="BH31" s="51">
        <f>AVERAGE(returns!AJ31,returns!AV31)</f>
        <v>3.5163931357185159E-2</v>
      </c>
      <c r="BI31" s="51"/>
      <c r="BJ31" s="51">
        <f t="shared" ca="1" si="10"/>
        <v>1</v>
      </c>
      <c r="BK31" s="51">
        <f t="shared" ca="1" si="11"/>
        <v>0.23113551546142574</v>
      </c>
      <c r="BL31" s="51">
        <f t="shared" ca="1" si="12"/>
        <v>0.22863747456377154</v>
      </c>
      <c r="BM31" s="51">
        <f t="shared" ca="1" si="13"/>
        <v>0.23675237953055761</v>
      </c>
      <c r="BN31" s="51">
        <f t="shared" ca="1" si="14"/>
        <v>0.30347463044424505</v>
      </c>
      <c r="BO31" s="51"/>
      <c r="BP31" s="51">
        <f ca="1">AVERAGE(returns!B31,returns!N31)</f>
        <v>7.9177555847971242E-3</v>
      </c>
      <c r="BQ31" s="51">
        <f>AVERAGE(returns!C31,returns!O31)</f>
        <v>0</v>
      </c>
      <c r="BR31" s="51">
        <f ca="1">AVERAGE(returns!D31,returns!P31)</f>
        <v>-1.6387107858990883E-2</v>
      </c>
      <c r="BS31" s="51">
        <f>AVERAGE(returns!E31,returns!Q31)</f>
        <v>0.05</v>
      </c>
      <c r="BT31" s="51">
        <f>AVERAGE(returns!F31,returns!R31)</f>
        <v>0</v>
      </c>
      <c r="BU31" s="51"/>
      <c r="BV31" s="51">
        <f ca="1">AVERAGE(returns!H31,returns!T31)</f>
        <v>0</v>
      </c>
      <c r="BW31" s="51">
        <f>AVERAGE(returns!I31,returns!U31)</f>
        <v>0</v>
      </c>
      <c r="BX31" s="51">
        <f>AVERAGE(returns!J31,returns!V31)</f>
        <v>0</v>
      </c>
      <c r="BY31" s="51">
        <f>AVERAGE(returns!K31,returns!W31)</f>
        <v>0</v>
      </c>
      <c r="BZ31" s="51">
        <f>AVERAGE(returns!L31,returns!X31)</f>
        <v>0</v>
      </c>
      <c r="CA31" s="51"/>
      <c r="CB31" s="51">
        <f ca="1">$BK31*(returns!AA31-returns!AM31)+(returns!AB31-returns!AN31)*data!$BL31+data!$BM31*(returns!AC31-returns!AO31)+(returns!AD31-returns!AP31)*data!$BN31</f>
        <v>1.2541239108913323E-4</v>
      </c>
      <c r="CC31" s="51">
        <f ca="1">$BK31*(returns!AG31-returns!AS31)+(returns!AH31-returns!AT31)*data!$BL31+data!$BM31*(returns!AI31-returns!AU31)+(returns!AJ31-returns!AV31)*data!$BN31</f>
        <v>1.6221214193544064E-2</v>
      </c>
      <c r="CD31" s="51">
        <f ca="1">$BK31*(returns!C31-returns!O31)+(returns!D31-returns!P31)*data!$BL31+data!$BM31*(returns!E31-returns!Q31)+(returns!F31-returns!R31)*data!$BN31</f>
        <v>1.2541239108913323E-4</v>
      </c>
      <c r="CE31" s="51">
        <f ca="1">$BK31*(returns!I31-returns!U31)+(returns!J31-returns!V31)*data!$BL31+data!$BM31*(returns!K31-returns!W31)+(returns!L31-returns!X31)*data!$BN31</f>
        <v>0</v>
      </c>
      <c r="CF31" s="51">
        <f t="shared" ca="1" si="15"/>
        <v>8.8076076132556393E-3</v>
      </c>
      <c r="CG31" s="51">
        <f t="shared" ca="1" si="16"/>
        <v>-4.7906547542062817E-3</v>
      </c>
      <c r="CH31" s="51">
        <f t="shared" ca="1" si="17"/>
        <v>8.8076076132556393E-3</v>
      </c>
      <c r="CI31" s="51">
        <f t="shared" ca="1" si="18"/>
        <v>0</v>
      </c>
    </row>
    <row r="32" spans="1:87" s="54" customFormat="1">
      <c r="A32" s="54">
        <v>2018</v>
      </c>
      <c r="B32" s="57">
        <f t="shared" ca="1" si="20"/>
        <v>-5.8110235042061259E-3</v>
      </c>
      <c r="C32" s="26">
        <f t="shared" ca="1" si="21"/>
        <v>-0.41989621415548445</v>
      </c>
      <c r="D32" s="26">
        <f t="shared" ca="1" si="22"/>
        <v>-0.39620108999834314</v>
      </c>
      <c r="E32" s="50">
        <f>+E31*(1+assumptions!D10)</f>
        <v>-594.32390191848788</v>
      </c>
      <c r="F32" s="50">
        <f>+F31*(1+assumptions!D10)</f>
        <v>-141.23844059791483</v>
      </c>
      <c r="G32" s="110">
        <f t="shared" ca="1" si="23"/>
        <v>-0.65388943569681146</v>
      </c>
      <c r="H32" s="50">
        <f>+H31*(1+assumptions!C10)</f>
        <v>18272.326712319365</v>
      </c>
      <c r="I32" s="50">
        <f t="shared" ca="1" si="30"/>
        <v>-841.74326251822401</v>
      </c>
      <c r="J32" s="50">
        <f t="shared" ca="1" si="19"/>
        <v>-7239.5157602267745</v>
      </c>
      <c r="K32" s="50">
        <f t="shared" ca="1" si="4"/>
        <v>-106.18092000182128</v>
      </c>
      <c r="L32" s="50">
        <f t="shared" ca="1" si="5"/>
        <v>-7672.4808103150317</v>
      </c>
      <c r="M32" s="50"/>
      <c r="N32" s="50">
        <f t="shared" ca="1" si="3"/>
        <v>22463.577349233474</v>
      </c>
      <c r="O32" s="50">
        <f ca="1">+O31*(1+returns!AA32)+data!AM32</f>
        <v>7024.8219122381988</v>
      </c>
      <c r="P32" s="50">
        <f ca="1">+P31*(1+returns!AB32)+data!AN32</f>
        <v>1933.7474456103894</v>
      </c>
      <c r="Q32" s="50">
        <f ca="1">+Q31*(1+returns!AC32)+data!AO32</f>
        <v>6462.4399201966426</v>
      </c>
      <c r="R32" s="50">
        <f ca="1">+R31*(1+returns!AD32)+data!AP32</f>
        <v>7042.5680711882424</v>
      </c>
      <c r="S32" s="50"/>
      <c r="T32" s="50">
        <f t="shared" ca="1" si="7"/>
        <v>30136.058159548506</v>
      </c>
      <c r="U32" s="50">
        <f ca="1">+U31*(1+returns!AM32)+data!AS32</f>
        <v>4620.1670830178837</v>
      </c>
      <c r="V32" s="50">
        <f ca="1">+V31*(1+returns!AN32)+data!AT32</f>
        <v>11066.706260674566</v>
      </c>
      <c r="W32" s="50">
        <f ca="1">+W31*(1+returns!AO32)+data!AU32</f>
        <v>5994.9303740377709</v>
      </c>
      <c r="X32" s="50">
        <f ca="1">+X31*(1+returns!AP32)+data!AV32</f>
        <v>8454.2544418182861</v>
      </c>
      <c r="Y32" s="50"/>
      <c r="Z32" s="50">
        <f t="shared" ca="1" si="8"/>
        <v>1290.1682627411881</v>
      </c>
      <c r="AA32" s="50">
        <f ca="1">+AVERAGE(O31)*returns!AG32</f>
        <v>713.9724293820459</v>
      </c>
      <c r="AB32" s="50">
        <f ca="1">+AVERAGE(P31)*returns!AH32</f>
        <v>160.68277034369163</v>
      </c>
      <c r="AC32" s="50">
        <f ca="1">+AVERAGE(Q31)*returns!AI32</f>
        <v>156.96250667225806</v>
      </c>
      <c r="AD32" s="50">
        <f ca="1">+AVERAGE(R31)*returns!AJ32</f>
        <v>258.55055634319251</v>
      </c>
      <c r="AE32" s="50"/>
      <c r="AF32" s="50">
        <f t="shared" ca="1" si="9"/>
        <v>1396.3491827430094</v>
      </c>
      <c r="AG32" s="50">
        <f ca="1">+AVERAGE(U31)*returns!AS32</f>
        <v>265.84094069841865</v>
      </c>
      <c r="AH32" s="50">
        <f ca="1">+AVERAGE(V31)*returns!AT32</f>
        <v>746.18218396471286</v>
      </c>
      <c r="AI32" s="50">
        <f ca="1">+AVERAGE(W31)*returns!AU32</f>
        <v>118.77858112581701</v>
      </c>
      <c r="AJ32" s="50">
        <f ca="1">+AVERAGE(X31)*returns!AV32</f>
        <v>265.54747695406081</v>
      </c>
      <c r="AL32" s="50">
        <f t="shared" ca="1" si="32"/>
        <v>569.30746882905885</v>
      </c>
      <c r="AM32" s="50">
        <f ca="1">+AM31*(1+assumptions!$D10)+($K32-$K31-$G31)/2*AM31/$AL31</f>
        <v>298.91125343258744</v>
      </c>
      <c r="AN32" s="50">
        <f ca="1">+AN31*(1+assumptions!$D10)+($K32-$K31-$G31)/2*AN31/$AL31</f>
        <v>47.068354474957125</v>
      </c>
      <c r="AO32" s="50">
        <f ca="1">+AO31*(1+assumptions!$D10)+($K32-$K31-$G31)/2*AO31/$AL31</f>
        <v>67.254621984397986</v>
      </c>
      <c r="AP32" s="50">
        <f ca="1">+AP31*(1+assumptions!$D10)+($K32-$K31-$G31)/2*AP31/$AL31</f>
        <v>156.07323893711629</v>
      </c>
      <c r="AQ32" s="50"/>
      <c r="AR32" s="50">
        <f t="shared" ca="1" si="31"/>
        <v>1411.7046207829796</v>
      </c>
      <c r="AS32" s="50">
        <f ca="1">+AS31*(1+assumptions!$D10)-($K32-$K31-$G31)/2*AS31/$AR31</f>
        <v>268.87058831524138</v>
      </c>
      <c r="AT32" s="50">
        <f ca="1">+AT31*(1+assumptions!$D10)-($K32-$K31-$G31)/2*AT31/$AR31</f>
        <v>663.39820697295988</v>
      </c>
      <c r="AU32" s="50">
        <f ca="1">+AU31*(1+assumptions!$D10)-($K32-$K31-$G31)/2*AU31/$AR31</f>
        <v>125.26945283220147</v>
      </c>
      <c r="AV32" s="50">
        <f ca="1">+AV31*(1+assumptions!$D10)-($K32-$K31-$G31)/2*AV31/$AR31</f>
        <v>354.1663726625768</v>
      </c>
      <c r="AX32" s="51">
        <f ca="1">AVERAGE(returns!Z32,returns!AL32)</f>
        <v>1.0703871277138849E-2</v>
      </c>
      <c r="AY32" s="51">
        <f>AVERAGE(returns!AA32,returns!AM32)</f>
        <v>0</v>
      </c>
      <c r="AZ32" s="51">
        <f ca="1">AVERAGE(returns!AB32,returns!AN32)</f>
        <v>-5.4351393673921673E-3</v>
      </c>
      <c r="BA32" s="51">
        <f>AVERAGE(returns!AC32,returns!AO32)</f>
        <v>0.05</v>
      </c>
      <c r="BB32" s="51">
        <f>AVERAGE(returns!AD32,returns!AP32)</f>
        <v>0</v>
      </c>
      <c r="BC32" s="51"/>
      <c r="BD32" s="51">
        <f ca="1">AVERAGE(returns!AF32,returns!AR32)</f>
        <v>5.4344030118294778E-2</v>
      </c>
      <c r="BE32" s="51">
        <f>AVERAGE(returns!AG32,returns!AS32)</f>
        <v>8.3623590227133976E-2</v>
      </c>
      <c r="BF32" s="51">
        <f>AVERAGE(returns!AH32,returns!AT32)</f>
        <v>7.8020472442942412E-2</v>
      </c>
      <c r="BG32" s="51">
        <f>AVERAGE(returns!AI32,returns!AU32)</f>
        <v>2.350943534560139E-2</v>
      </c>
      <c r="BH32" s="51">
        <f>AVERAGE(returns!AJ32,returns!AV32)</f>
        <v>3.5163931357185159E-2</v>
      </c>
      <c r="BI32" s="51"/>
      <c r="BJ32" s="51">
        <f t="shared" ca="1" si="10"/>
        <v>1</v>
      </c>
      <c r="BK32" s="51">
        <f t="shared" ca="1" si="11"/>
        <v>0.23252005526439409</v>
      </c>
      <c r="BL32" s="51">
        <f t="shared" ca="1" si="12"/>
        <v>0.22703675339385537</v>
      </c>
      <c r="BM32" s="51">
        <f t="shared" ca="1" si="13"/>
        <v>0.24117945983589392</v>
      </c>
      <c r="BN32" s="51">
        <f t="shared" ca="1" si="14"/>
        <v>0.29926373150585661</v>
      </c>
      <c r="BO32" s="51"/>
      <c r="BP32" s="51">
        <f ca="1">AVERAGE(returns!B32,returns!N32)</f>
        <v>1.0703871277138849E-2</v>
      </c>
      <c r="BQ32" s="51">
        <f>AVERAGE(returns!C32,returns!O32)</f>
        <v>0</v>
      </c>
      <c r="BR32" s="51">
        <f ca="1">AVERAGE(returns!D32,returns!P32)</f>
        <v>-5.4351393673921673E-3</v>
      </c>
      <c r="BS32" s="51">
        <f>AVERAGE(returns!E32,returns!Q32)</f>
        <v>0.05</v>
      </c>
      <c r="BT32" s="51">
        <f>AVERAGE(returns!F32,returns!R32)</f>
        <v>0</v>
      </c>
      <c r="BU32" s="51"/>
      <c r="BV32" s="51">
        <f ca="1">AVERAGE(returns!H32,returns!T32)</f>
        <v>0</v>
      </c>
      <c r="BW32" s="51">
        <f>AVERAGE(returns!I32,returns!U32)</f>
        <v>0</v>
      </c>
      <c r="BX32" s="51">
        <f>AVERAGE(returns!J32,returns!V32)</f>
        <v>0</v>
      </c>
      <c r="BY32" s="51">
        <f>AVERAGE(returns!K32,returns!W32)</f>
        <v>0</v>
      </c>
      <c r="BZ32" s="51">
        <f>AVERAGE(returns!L32,returns!X32)</f>
        <v>0</v>
      </c>
      <c r="CA32" s="51"/>
      <c r="CB32" s="51">
        <f ca="1">$BK32*(returns!AA32-returns!AM32)+(returns!AB32-returns!AN32)*data!$BL32+data!$BM32*(returns!AC32-returns!AO32)+(returns!AD32-returns!AP32)*data!$BN32</f>
        <v>4.1202111895436238E-5</v>
      </c>
      <c r="CC32" s="51">
        <f ca="1">$BK32*(returns!AG32-returns!AS32)+(returns!AH32-returns!AT32)*data!$BL32+data!$BM32*(returns!AI32-returns!AU32)+(returns!AJ32-returns!AV32)*data!$BN32</f>
        <v>1.6031016491082149E-2</v>
      </c>
      <c r="CD32" s="51">
        <f ca="1">$BK32*(returns!C32-returns!O32)+(returns!D32-returns!P32)*data!$BL32+data!$BM32*(returns!E32-returns!Q32)+(returns!F32-returns!R32)*data!$BN32</f>
        <v>4.1202111895436238E-5</v>
      </c>
      <c r="CE32" s="51">
        <f ca="1">$BK32*(returns!I32-returns!U32)+(returns!J32-returns!V32)*data!$BL32+data!$BM32*(returns!K32-returns!W32)+(returns!L32-returns!X32)*data!$BN32</f>
        <v>0</v>
      </c>
      <c r="CF32" s="51">
        <f t="shared" ca="1" si="15"/>
        <v>5.8879148341223347E-3</v>
      </c>
      <c r="CG32" s="51">
        <f t="shared" ca="1" si="16"/>
        <v>-5.3164137225624845E-3</v>
      </c>
      <c r="CH32" s="51">
        <f t="shared" ca="1" si="17"/>
        <v>5.8879148341223347E-3</v>
      </c>
      <c r="CI32" s="51">
        <f t="shared" ca="1" si="18"/>
        <v>0</v>
      </c>
    </row>
    <row r="33" spans="1:87" s="54" customFormat="1">
      <c r="A33" s="54">
        <v>2019</v>
      </c>
      <c r="B33" s="57">
        <f t="shared" ca="1" si="20"/>
        <v>-7.9727580314820721E-3</v>
      </c>
      <c r="C33" s="26">
        <f t="shared" ca="1" si="21"/>
        <v>-0.45431428692389664</v>
      </c>
      <c r="D33" s="26">
        <f t="shared" ca="1" si="22"/>
        <v>-0.43376143579893822</v>
      </c>
      <c r="E33" s="50">
        <f>+E32*(1+assumptions!D11)</f>
        <v>-600.26714093767271</v>
      </c>
      <c r="F33" s="50">
        <f>+F32*(1+assumptions!D11)</f>
        <v>-142.65082500389397</v>
      </c>
      <c r="G33" s="110">
        <f t="shared" ca="1" si="23"/>
        <v>-1.0683480943750681</v>
      </c>
      <c r="H33" s="50">
        <f>+H32*(1+assumptions!C11)</f>
        <v>18747.407206839671</v>
      </c>
      <c r="I33" s="50">
        <f t="shared" ca="1" si="30"/>
        <v>-892.38650731936252</v>
      </c>
      <c r="J33" s="50">
        <f t="shared" ca="1" si="19"/>
        <v>-8131.9022675461374</v>
      </c>
      <c r="K33" s="50">
        <f t="shared" ca="1" si="4"/>
        <v>-149.46854137779587</v>
      </c>
      <c r="L33" s="50">
        <f t="shared" ca="1" si="5"/>
        <v>-8517.2149368472856</v>
      </c>
      <c r="M33" s="81"/>
      <c r="N33" s="50">
        <f t="shared" ca="1" si="3"/>
        <v>23335.228425615267</v>
      </c>
      <c r="O33" s="50">
        <f ca="1">+O32*(1+returns!AA33)+data!AM33</f>
        <v>7315.5299937625878</v>
      </c>
      <c r="P33" s="50">
        <f ca="1">+P32*(1+returns!AB33)+data!AN33</f>
        <v>1974.3694823784645</v>
      </c>
      <c r="Q33" s="50">
        <f ca="1">+Q32*(1+returns!AC33)+data!AO33</f>
        <v>6850.9708357644058</v>
      </c>
      <c r="R33" s="50">
        <f ca="1">+R32*(1+returns!AD33)+data!AP33</f>
        <v>7194.3581137098072</v>
      </c>
      <c r="S33" s="50"/>
      <c r="T33" s="50">
        <f t="shared" ca="1" si="7"/>
        <v>31852.443362462553</v>
      </c>
      <c r="U33" s="50">
        <f ca="1">+U32*(1+returns!AM33)+data!AS33</f>
        <v>4895.7863471349492</v>
      </c>
      <c r="V33" s="50">
        <f ca="1">+V32*(1+returns!AN33)+data!AT33</f>
        <v>11716.255973196818</v>
      </c>
      <c r="W33" s="50">
        <f ca="1">+W32*(1+returns!AO33)+data!AU33</f>
        <v>6423.0906200361442</v>
      </c>
      <c r="X33" s="50">
        <f ca="1">+X32*(1+returns!AP33)+data!AV33</f>
        <v>8817.3104220946389</v>
      </c>
      <c r="Y33" s="50"/>
      <c r="Z33" s="50">
        <f t="shared" ca="1" si="8"/>
        <v>1342.4017403431303</v>
      </c>
      <c r="AA33" s="50">
        <f ca="1">+AVERAGE(O32)*returns!AG33</f>
        <v>745.70261501921209</v>
      </c>
      <c r="AB33" s="50">
        <f ca="1">+AVERAGE(P32)*returns!AH33</f>
        <v>165.74501062433558</v>
      </c>
      <c r="AC33" s="50">
        <f ca="1">+AVERAGE(Q32)*returns!AI33</f>
        <v>166.54385414685621</v>
      </c>
      <c r="AD33" s="50">
        <f ca="1">+AVERAGE(R32)*returns!AJ33</f>
        <v>264.41026055272641</v>
      </c>
      <c r="AE33" s="50"/>
      <c r="AF33" s="50">
        <f t="shared" ca="1" si="9"/>
        <v>1491.8702817209262</v>
      </c>
      <c r="AG33" s="50">
        <f ca="1">+AVERAGE(U32)*returns!AS33</f>
        <v>286.88766253606616</v>
      </c>
      <c r="AH33" s="50">
        <f ca="1">+AVERAGE(V32)*returns!AT33</f>
        <v>800.44519270574563</v>
      </c>
      <c r="AI33" s="50">
        <f ca="1">+AVERAGE(W32)*returns!AU33</f>
        <v>127.37921321211839</v>
      </c>
      <c r="AJ33" s="50">
        <f ca="1">+AVERAGE(X32)*returns!AV33</f>
        <v>277.15821326699597</v>
      </c>
      <c r="AL33" s="50">
        <f t="shared" ca="1" si="32"/>
        <v>553.68367754721055</v>
      </c>
      <c r="AM33" s="50">
        <f ca="1">+AM32*(1+assumptions!$D11)+($K33-$K32-$G32)/2*AM32/$AL32</f>
        <v>290.70808152438849</v>
      </c>
      <c r="AN33" s="50">
        <f ca="1">+AN32*(1+assumptions!$D11)+($K33-$K32-$G32)/2*AN32/$AL32</f>
        <v>45.776633943327163</v>
      </c>
      <c r="AO33" s="50">
        <f ca="1">+AO32*(1+assumptions!$D11)+($K33-$K32-$G32)/2*AO32/$AL32</f>
        <v>65.408919557930531</v>
      </c>
      <c r="AP33" s="50">
        <f ca="1">+AP32*(1+assumptions!$D11)+($K33-$K32-$G32)/2*AP32/$AL32</f>
        <v>151.7900425215644</v>
      </c>
      <c r="AQ33" s="50"/>
      <c r="AR33" s="50">
        <f t="shared" ca="1" si="31"/>
        <v>1447.1385329609482</v>
      </c>
      <c r="AS33" s="50">
        <f ca="1">+AS32*(1+assumptions!$D11)-($K33-$K32-$G32)/2*AS32/$AR32</f>
        <v>275.61926411706526</v>
      </c>
      <c r="AT33" s="50">
        <f ca="1">+AT32*(1+assumptions!$D11)-($K33-$K32-$G32)/2*AT32/$AR32</f>
        <v>680.04956127104538</v>
      </c>
      <c r="AU33" s="50">
        <f ca="1">+AU32*(1+assumptions!$D11)-($K33-$K32-$G32)/2*AU32/$AR32</f>
        <v>128.41372729648458</v>
      </c>
      <c r="AV33" s="50">
        <f ca="1">+AV32*(1+assumptions!$D11)-($K33-$K32-$G32)/2*AV32/$AR32</f>
        <v>363.05598027635301</v>
      </c>
      <c r="AX33" s="51">
        <f ca="1">AVERAGE(returns!Z33,returns!AL33)</f>
        <v>1.1544583581981988E-2</v>
      </c>
      <c r="AY33" s="51">
        <f>AVERAGE(returns!AA33,returns!AM33)</f>
        <v>0</v>
      </c>
      <c r="AZ33" s="51">
        <f ca="1">AVERAGE(returns!AB33,returns!AN33)</f>
        <v>-2.7108002803065763E-3</v>
      </c>
      <c r="BA33" s="51">
        <f>AVERAGE(returns!AC33,returns!AO33)</f>
        <v>0.05</v>
      </c>
      <c r="BB33" s="51">
        <f>AVERAGE(returns!AD33,returns!AP33)</f>
        <v>0</v>
      </c>
      <c r="BC33" s="51"/>
      <c r="BD33" s="51">
        <f ca="1">AVERAGE(returns!AF33,returns!AR33)</f>
        <v>5.4610558080682763E-2</v>
      </c>
      <c r="BE33" s="51">
        <f>AVERAGE(returns!AG33,returns!AS33)</f>
        <v>8.4123590227133976E-2</v>
      </c>
      <c r="BF33" s="51">
        <f>AVERAGE(returns!AH33,returns!AT33)</f>
        <v>7.9020472442942413E-2</v>
      </c>
      <c r="BG33" s="51">
        <f>AVERAGE(returns!AI33,returns!AU33)</f>
        <v>2.350943534560139E-2</v>
      </c>
      <c r="BH33" s="51">
        <f>AVERAGE(returns!AJ33,returns!AV33)</f>
        <v>3.5163931357185159E-2</v>
      </c>
      <c r="BI33" s="51"/>
      <c r="BJ33" s="51">
        <f t="shared" ca="1" si="10"/>
        <v>1</v>
      </c>
      <c r="BK33" s="51">
        <f t="shared" ca="1" si="11"/>
        <v>0.2333075295525944</v>
      </c>
      <c r="BL33" s="51">
        <f t="shared" ca="1" si="12"/>
        <v>0.22643662552797258</v>
      </c>
      <c r="BM33" s="51">
        <f t="shared" ca="1" si="13"/>
        <v>0.24546367136410535</v>
      </c>
      <c r="BN33" s="51">
        <f t="shared" ca="1" si="14"/>
        <v>0.29479217355532766</v>
      </c>
      <c r="BO33" s="51"/>
      <c r="BP33" s="51">
        <f ca="1">AVERAGE(returns!B33,returns!N33)</f>
        <v>1.1544583581981988E-2</v>
      </c>
      <c r="BQ33" s="51">
        <f>AVERAGE(returns!C33,returns!O33)</f>
        <v>0</v>
      </c>
      <c r="BR33" s="51">
        <f ca="1">AVERAGE(returns!D33,returns!P33)</f>
        <v>-2.7108002803065763E-3</v>
      </c>
      <c r="BS33" s="51">
        <f>AVERAGE(returns!E33,returns!Q33)</f>
        <v>0.05</v>
      </c>
      <c r="BT33" s="51">
        <f>AVERAGE(returns!F33,returns!R33)</f>
        <v>0</v>
      </c>
      <c r="BU33" s="51"/>
      <c r="BV33" s="51">
        <f ca="1">AVERAGE(returns!H33,returns!T33)</f>
        <v>0</v>
      </c>
      <c r="BW33" s="51">
        <f>AVERAGE(returns!I33,returns!U33)</f>
        <v>0</v>
      </c>
      <c r="BX33" s="51">
        <f>AVERAGE(returns!J33,returns!V33)</f>
        <v>0</v>
      </c>
      <c r="BY33" s="51">
        <f>AVERAGE(returns!K33,returns!W33)</f>
        <v>0</v>
      </c>
      <c r="BZ33" s="51">
        <f>AVERAGE(returns!L33,returns!X33)</f>
        <v>0</v>
      </c>
      <c r="CA33" s="51"/>
      <c r="CB33" s="51">
        <f ca="1">$BK33*(returns!AA33-returns!AM33)+(returns!AB33-returns!AN33)*data!$BL33+data!$BM33*(returns!AC33-returns!AO33)+(returns!AD33-returns!AP33)*data!$BN33</f>
        <v>2.0470001583600261E-5</v>
      </c>
      <c r="CC33" s="51">
        <f ca="1">$BK33*(returns!AG33-returns!AS33)+(returns!AH33-returns!AT33)*data!$BL33+data!$BM33*(returns!AI33-returns!AU33)+(returns!AJ33-returns!AV33)*data!$BN33</f>
        <v>1.5823247598862215E-2</v>
      </c>
      <c r="CD33" s="51">
        <f ca="1">$BK33*(returns!C33-returns!O33)+(returns!D33-returns!P33)*data!$BL33+data!$BM33*(returns!E33-returns!Q33)+(returns!F33-returns!R33)*data!$BN33</f>
        <v>2.0470001583600261E-5</v>
      </c>
      <c r="CE33" s="51">
        <f ca="1">$BK33*(returns!I33-returns!U33)+(returns!J33-returns!V33)*data!$BL33+data!$BM33*(returns!K33-returns!W33)+(returns!L33-returns!X33)*data!$BN33</f>
        <v>0</v>
      </c>
      <c r="CF33" s="51">
        <f t="shared" ca="1" si="15"/>
        <v>5.2822903020992677E-3</v>
      </c>
      <c r="CG33" s="51">
        <f t="shared" ca="1" si="16"/>
        <v>-5.6143201707856876E-3</v>
      </c>
      <c r="CH33" s="51">
        <f t="shared" ca="1" si="17"/>
        <v>5.2822903020992677E-3</v>
      </c>
      <c r="CI33" s="51">
        <f t="shared" ca="1" si="18"/>
        <v>0</v>
      </c>
    </row>
    <row r="34" spans="1:87" s="54" customFormat="1">
      <c r="A34" s="54">
        <v>2020</v>
      </c>
      <c r="B34" s="57">
        <f t="shared" ca="1" si="20"/>
        <v>-9.8470735880990534E-3</v>
      </c>
      <c r="C34" s="26">
        <f t="shared" ca="1" si="21"/>
        <v>-0.49062432671274803</v>
      </c>
      <c r="D34" s="26">
        <f t="shared" ca="1" si="22"/>
        <v>-0.47162629858675781</v>
      </c>
      <c r="E34" s="50">
        <f>+E33*(1+assumptions!D12)</f>
        <v>-606.26981234704942</v>
      </c>
      <c r="F34" s="50">
        <f>+F33*(1+assumptions!D12)</f>
        <v>-144.07733325393292</v>
      </c>
      <c r="G34" s="110">
        <f t="shared" ca="1" si="23"/>
        <v>-1.5053688947217552</v>
      </c>
      <c r="H34" s="50">
        <f>+H33*(1+assumptions!C12)</f>
        <v>19234.839794217503</v>
      </c>
      <c r="I34" s="50">
        <f t="shared" ca="1" si="30"/>
        <v>-939.75402850993817</v>
      </c>
      <c r="J34" s="50">
        <f t="shared" ca="1" si="19"/>
        <v>-9071.656296056075</v>
      </c>
      <c r="K34" s="50">
        <f t="shared" ca="1" si="4"/>
        <v>-189.40688290895582</v>
      </c>
      <c r="L34" s="50">
        <f t="shared" ca="1" si="5"/>
        <v>-9437.0803234655359</v>
      </c>
      <c r="M34" s="81"/>
      <c r="N34" s="50">
        <f t="shared" ca="1" si="3"/>
        <v>24217.562485007777</v>
      </c>
      <c r="O34" s="50">
        <f ca="1">+O33*(1+returns!AA34)+data!AM34</f>
        <v>7598.9409351010427</v>
      </c>
      <c r="P34" s="50">
        <f ca="1">+P33*(1+returns!AB34)+data!AN34</f>
        <v>2018.9970649663107</v>
      </c>
      <c r="Q34" s="50">
        <f ca="1">+Q33*(1+returns!AC34)+data!AO34</f>
        <v>7257.2864505787311</v>
      </c>
      <c r="R34" s="50">
        <f ca="1">+R33*(1+returns!AD34)+data!AP34</f>
        <v>7342.3380343616918</v>
      </c>
      <c r="S34" s="50"/>
      <c r="T34" s="50">
        <f t="shared" ca="1" si="7"/>
        <v>33654.642808473312</v>
      </c>
      <c r="U34" s="50">
        <f ca="1">+U33*(1+returns!AM34)+data!AS34</f>
        <v>5177.8633565584169</v>
      </c>
      <c r="V34" s="50">
        <f ca="1">+V33*(1+returns!AN34)+data!AT34</f>
        <v>12412.239061017573</v>
      </c>
      <c r="W34" s="50">
        <f ca="1">+W33*(1+returns!AO34)+data!AU34</f>
        <v>6875.6676054180925</v>
      </c>
      <c r="X34" s="50">
        <f ca="1">+X33*(1+returns!AP34)+data!AV34</f>
        <v>9188.8727854792323</v>
      </c>
      <c r="Y34" s="50"/>
      <c r="Z34" s="50">
        <f t="shared" ca="1" si="8"/>
        <v>1392.4546697466237</v>
      </c>
      <c r="AA34" s="50">
        <f ca="1">+AVERAGE(O33)*returns!AG34</f>
        <v>776.56201320869388</v>
      </c>
      <c r="AB34" s="50">
        <f ca="1">+AVERAGE(P33)*returns!AH34</f>
        <v>169.22679927827301</v>
      </c>
      <c r="AC34" s="50">
        <f ca="1">+AVERAGE(Q33)*returns!AI34</f>
        <v>176.55670330799674</v>
      </c>
      <c r="AD34" s="50">
        <f ca="1">+AVERAGE(R33)*returns!AJ34</f>
        <v>270.10915395166018</v>
      </c>
      <c r="AE34" s="50"/>
      <c r="AF34" s="50">
        <f t="shared" ca="1" si="9"/>
        <v>1581.8615526555795</v>
      </c>
      <c r="AG34" s="50">
        <f ca="1">+AVERAGE(U33)*returns!AS34</f>
        <v>308.89793089470578</v>
      </c>
      <c r="AH34" s="50">
        <f ca="1">+AVERAGE(V33)*returns!AT34</f>
        <v>847.42655577484572</v>
      </c>
      <c r="AI34" s="50">
        <f ca="1">+AVERAGE(W33)*returns!AU34</f>
        <v>136.47668588672533</v>
      </c>
      <c r="AJ34" s="50">
        <f ca="1">+AVERAGE(X33)*returns!AV34</f>
        <v>289.06038009930273</v>
      </c>
      <c r="AL34" s="50">
        <f t="shared" ca="1" si="32"/>
        <v>539.78551760429036</v>
      </c>
      <c r="AM34" s="50">
        <f ca="1">+AM33*(1+assumptions!$D12)+($K34-$K33-$G33)/2*AM33/$AL33</f>
        <v>283.41094133845451</v>
      </c>
      <c r="AN34" s="50">
        <f ca="1">+AN33*(1+assumptions!$D12)+($K34-$K33-$G33)/2*AN33/$AL33</f>
        <v>44.627582587846973</v>
      </c>
      <c r="AO34" s="50">
        <f ca="1">+AO33*(1+assumptions!$D12)+($K34-$K33-$G33)/2*AO33/$AL33</f>
        <v>63.767073026104214</v>
      </c>
      <c r="AP34" s="50">
        <f ca="1">+AP33*(1+assumptions!$D12)+($K34-$K33-$G33)/2*AP33/$AL33</f>
        <v>147.97992065188458</v>
      </c>
      <c r="AQ34" s="50"/>
      <c r="AR34" s="50">
        <f t="shared" ca="1" si="31"/>
        <v>1481.0449150089503</v>
      </c>
      <c r="AS34" s="50">
        <f ca="1">+AS33*(1+assumptions!$D12)-($K34-$K33-$G33)/2*AS33/$AR33</f>
        <v>282.07700942346747</v>
      </c>
      <c r="AT34" s="50">
        <f ca="1">+AT33*(1+assumptions!$D12)-($K34-$K33-$G33)/2*AT33/$AR33</f>
        <v>695.98308782074889</v>
      </c>
      <c r="AU34" s="50">
        <f ca="1">+AU33*(1+assumptions!$D12)-($K34-$K33-$G33)/2*AU33/$AR33</f>
        <v>131.42245438014106</v>
      </c>
      <c r="AV34" s="50">
        <f ca="1">+AV33*(1+assumptions!$D12)-($K34-$K33-$G33)/2*AV33/$AR33</f>
        <v>371.56236338459274</v>
      </c>
      <c r="AX34" s="51">
        <f ca="1">AVERAGE(returns!Z34,returns!AL34)</f>
        <v>1.2381015421136354E-2</v>
      </c>
      <c r="AY34" s="51">
        <f>AVERAGE(returns!AA34,returns!AM34)</f>
        <v>0</v>
      </c>
      <c r="AZ34" s="51">
        <f ca="1">AVERAGE(returns!AB34,returns!AN34)</f>
        <v>1.4210854715202004E-16</v>
      </c>
      <c r="BA34" s="51">
        <f>AVERAGE(returns!AC34,returns!AO34)</f>
        <v>0.05</v>
      </c>
      <c r="BB34" s="51">
        <f>AVERAGE(returns!AD34,returns!AP34)</f>
        <v>0</v>
      </c>
      <c r="BC34" s="51"/>
      <c r="BD34" s="51">
        <f ca="1">AVERAGE(returns!AF34,returns!AR34)</f>
        <v>5.4641755261211872E-2</v>
      </c>
      <c r="BE34" s="51">
        <f>AVERAGE(returns!AG34,returns!AS34)</f>
        <v>8.4623590227133977E-2</v>
      </c>
      <c r="BF34" s="51">
        <f>AVERAGE(returns!AH34,returns!AT34)</f>
        <v>7.9020472442942413E-2</v>
      </c>
      <c r="BG34" s="51">
        <f>AVERAGE(returns!AI34,returns!AU34)</f>
        <v>2.350943534560139E-2</v>
      </c>
      <c r="BH34" s="51">
        <f>AVERAGE(returns!AJ34,returns!AV34)</f>
        <v>3.5163931357185159E-2</v>
      </c>
      <c r="BI34" s="51"/>
      <c r="BJ34" s="51">
        <f t="shared" ca="1" si="10"/>
        <v>1</v>
      </c>
      <c r="BK34" s="51">
        <f t="shared" ca="1" si="11"/>
        <v>0.23370757381357274</v>
      </c>
      <c r="BL34" s="51">
        <f t="shared" ca="1" si="12"/>
        <v>0.2261548227224684</v>
      </c>
      <c r="BM34" s="51">
        <f t="shared" ca="1" si="13"/>
        <v>0.24980293116102012</v>
      </c>
      <c r="BN34" s="51">
        <f t="shared" ca="1" si="14"/>
        <v>0.29033467230293875</v>
      </c>
      <c r="BO34" s="51"/>
      <c r="BP34" s="51">
        <f ca="1">AVERAGE(returns!B34,returns!N34)</f>
        <v>1.2381015421136354E-2</v>
      </c>
      <c r="BQ34" s="51">
        <f>AVERAGE(returns!C34,returns!O34)</f>
        <v>0</v>
      </c>
      <c r="BR34" s="51">
        <f ca="1">AVERAGE(returns!D34,returns!P34)</f>
        <v>1.4210854715202004E-16</v>
      </c>
      <c r="BS34" s="51">
        <f>AVERAGE(returns!E34,returns!Q34)</f>
        <v>0.05</v>
      </c>
      <c r="BT34" s="51">
        <f>AVERAGE(returns!F34,returns!R34)</f>
        <v>0</v>
      </c>
      <c r="BU34" s="51"/>
      <c r="BV34" s="51">
        <f ca="1">AVERAGE(returns!H34,returns!T34)</f>
        <v>0</v>
      </c>
      <c r="BW34" s="51">
        <f>AVERAGE(returns!I34,returns!U34)</f>
        <v>0</v>
      </c>
      <c r="BX34" s="51">
        <f>AVERAGE(returns!J34,returns!V34)</f>
        <v>0</v>
      </c>
      <c r="BY34" s="51">
        <f>AVERAGE(returns!K34,returns!W34)</f>
        <v>0</v>
      </c>
      <c r="BZ34" s="51">
        <f>AVERAGE(returns!L34,returns!X34)</f>
        <v>0</v>
      </c>
      <c r="CA34" s="51"/>
      <c r="CB34" s="51">
        <f ca="1">$BK34*(returns!AA34-returns!AM34)+(returns!AB34-returns!AN34)*data!$BL34+data!$BM34*(returns!AC34-returns!AO34)+(returns!AD34-returns!AP34)*data!$BN34</f>
        <v>-2.3568257744909263E-16</v>
      </c>
      <c r="CC34" s="51">
        <f ca="1">$BK34*(returns!AG34-returns!AS34)+(returns!AH34-returns!AT34)*data!$BL34+data!$BM34*(returns!AI34-returns!AU34)+(returns!AJ34-returns!AV34)*data!$BN34</f>
        <v>1.5601797813412954E-2</v>
      </c>
      <c r="CD34" s="51">
        <f ca="1">$BK34*(returns!C34-returns!O34)+(returns!D34-returns!P34)*data!$BL34+data!$BM34*(returns!E34-returns!Q34)+(returns!F34-returns!R34)*data!$BN34</f>
        <v>-2.3568257744909263E-16</v>
      </c>
      <c r="CE34" s="51">
        <f ca="1">$BK34*(returns!I34-returns!U34)+(returns!J34-returns!V34)*data!$BL34+data!$BM34*(returns!K34-returns!W34)+(returns!L34-returns!X34)*data!$BN34</f>
        <v>0</v>
      </c>
      <c r="CF34" s="51">
        <f t="shared" ca="1" si="15"/>
        <v>4.6826860502460358E-3</v>
      </c>
      <c r="CG34" s="51">
        <f t="shared" ca="1" si="16"/>
        <v>-5.6546538300060057E-3</v>
      </c>
      <c r="CH34" s="51">
        <f t="shared" ca="1" si="17"/>
        <v>4.6826860502460358E-3</v>
      </c>
      <c r="CI34" s="51">
        <f t="shared" ca="1" si="18"/>
        <v>0</v>
      </c>
    </row>
    <row r="35" spans="1:87" s="54" customFormat="1">
      <c r="A35" s="54">
        <v>2021</v>
      </c>
      <c r="B35" s="57">
        <f t="shared" ca="1" si="20"/>
        <v>-1.1886657090812961E-2</v>
      </c>
      <c r="C35" s="26">
        <f t="shared" ca="1" si="21"/>
        <v>-0.52760934070921117</v>
      </c>
      <c r="D35" s="26">
        <f t="shared" ca="1" si="22"/>
        <v>-0.50996286657045919</v>
      </c>
      <c r="E35" s="50">
        <f>+E34*(1+assumptions!D13)</f>
        <v>-612.33251047051988</v>
      </c>
      <c r="F35" s="50">
        <f>+F34*(1+assumptions!D13)</f>
        <v>-145.51810658647224</v>
      </c>
      <c r="G35" s="110">
        <f t="shared" ca="1" si="23"/>
        <v>-1.9091225180366678</v>
      </c>
      <c r="H35" s="50">
        <f>+H34*(1+assumptions!C13)</f>
        <v>19734.945628867157</v>
      </c>
      <c r="I35" s="50">
        <f t="shared" ca="1" si="30"/>
        <v>-992.43314845317423</v>
      </c>
      <c r="J35" s="50">
        <f t="shared" ca="1" si="19"/>
        <v>-10064.089444509249</v>
      </c>
      <c r="K35" s="50">
        <f t="shared" ca="1" si="4"/>
        <v>-234.58253139618205</v>
      </c>
      <c r="L35" s="50">
        <f t="shared" ca="1" si="5"/>
        <v>-10412.341652178729</v>
      </c>
      <c r="M35" s="81"/>
      <c r="N35" s="50">
        <f t="shared" ca="1" si="3"/>
        <v>25103.775040520792</v>
      </c>
      <c r="O35" s="50">
        <f ca="1">+O34*(1+returns!AA35)+data!AM35</f>
        <v>7873.7215850453576</v>
      </c>
      <c r="P35" s="50">
        <f ca="1">+P34*(1+returns!AB35)+data!AN35</f>
        <v>2062.2656702326385</v>
      </c>
      <c r="Q35" s="50">
        <f ca="1">+Q34*(1+returns!AC35)+data!AO35</f>
        <v>7681.9760424088781</v>
      </c>
      <c r="R35" s="50">
        <f ca="1">+R34*(1+returns!AD35)+data!AP35</f>
        <v>7485.8117428339192</v>
      </c>
      <c r="S35" s="50"/>
      <c r="T35" s="50">
        <f t="shared" ca="1" si="7"/>
        <v>35516.116692699521</v>
      </c>
      <c r="U35" s="50">
        <f ca="1">+U34*(1+returns!AM35)+data!AS35</f>
        <v>5466.9198154461046</v>
      </c>
      <c r="V35" s="50">
        <f ca="1">+V34*(1+returns!AN35)+data!AT35</f>
        <v>13125.442902842089</v>
      </c>
      <c r="W35" s="50">
        <f ca="1">+W34*(1+returns!AO35)+data!AU35</f>
        <v>7354.1252342535872</v>
      </c>
      <c r="X35" s="50">
        <f ca="1">+X34*(1+returns!AP35)+data!AV35</f>
        <v>9569.6287401577392</v>
      </c>
      <c r="Y35" s="50"/>
      <c r="Z35" s="50">
        <f t="shared" ca="1" si="8"/>
        <v>1442.3915928045574</v>
      </c>
      <c r="AA35" s="50">
        <f ca="1">+AVERAGE(O34)*returns!AG35</f>
        <v>806.64680150958429</v>
      </c>
      <c r="AB35" s="50">
        <f ca="1">+AVERAGE(P34)*returns!AH35</f>
        <v>173.05191054962944</v>
      </c>
      <c r="AC35" s="50">
        <f ca="1">+AVERAGE(Q34)*returns!AI35</f>
        <v>187.02788282020302</v>
      </c>
      <c r="AD35" s="50">
        <f ca="1">+AVERAGE(R34)*returns!AJ35</f>
        <v>275.66499792514054</v>
      </c>
      <c r="AE35" s="50"/>
      <c r="AF35" s="50">
        <f t="shared" ca="1" si="9"/>
        <v>1676.9741242007394</v>
      </c>
      <c r="AG35" s="50">
        <f ca="1">+AVERAGE(U34)*returns!AS35</f>
        <v>331.87334471317649</v>
      </c>
      <c r="AH35" s="50">
        <f ca="1">+AVERAGE(V34)*returns!AT35</f>
        <v>897.76640430143595</v>
      </c>
      <c r="AI35" s="50">
        <f ca="1">+AVERAGE(W34)*returns!AU35</f>
        <v>146.09296109244332</v>
      </c>
      <c r="AJ35" s="50">
        <f ca="1">+AVERAGE(X34)*returns!AV35</f>
        <v>301.24141409368383</v>
      </c>
      <c r="AL35" s="50">
        <f t="shared" ca="1" si="32"/>
        <v>523.34823298408105</v>
      </c>
      <c r="AM35" s="50">
        <f ca="1">+AM34*(1+assumptions!$D13)+($K35-$K34-$G34)/2*AM34/$AL34</f>
        <v>274.78064994431469</v>
      </c>
      <c r="AN35" s="50">
        <f ca="1">+AN34*(1+assumptions!$D13)+($K35-$K34-$G34)/2*AN34/$AL34</f>
        <v>43.268605266328507</v>
      </c>
      <c r="AO35" s="50">
        <f ca="1">+AO34*(1+assumptions!$D13)+($K35-$K34-$G34)/2*AO34/$AL34</f>
        <v>61.825269301210405</v>
      </c>
      <c r="AP35" s="50">
        <f ca="1">+AP34*(1+assumptions!$D13)+($K35-$K34-$G34)/2*AP34/$AL34</f>
        <v>143.47370847222737</v>
      </c>
      <c r="AQ35" s="50"/>
      <c r="AR35" s="50">
        <f t="shared" ca="1" si="31"/>
        <v>1517.6905039552919</v>
      </c>
      <c r="AS35" s="50">
        <f ca="1">+AS34*(1+assumptions!$D13)-($K35-$K34-$G34)/2*AS34/$AR34</f>
        <v>289.056458887688</v>
      </c>
      <c r="AT35" s="50">
        <f ca="1">+AT34*(1+assumptions!$D13)-($K35-$K34-$G34)/2*AT34/$AR34</f>
        <v>713.2038418245063</v>
      </c>
      <c r="AU35" s="50">
        <f ca="1">+AU34*(1+assumptions!$D13)-($K35-$K34-$G34)/2*AU34/$AR34</f>
        <v>134.67424856459013</v>
      </c>
      <c r="AV35" s="50">
        <f ca="1">+AV34*(1+assumptions!$D13)-($K35-$K34-$G34)/2*AV34/$AR34</f>
        <v>380.75595467850752</v>
      </c>
      <c r="AX35" s="51">
        <f ca="1">AVERAGE(returns!Z35,returns!AL35)</f>
        <v>1.2599277694965874E-2</v>
      </c>
      <c r="AY35" s="51">
        <f>AVERAGE(returns!AA35,returns!AM35)</f>
        <v>0</v>
      </c>
      <c r="AZ35" s="51">
        <f ca="1">AVERAGE(returns!AB35,returns!AN35)</f>
        <v>1.4210854715202004E-16</v>
      </c>
      <c r="BA35" s="51">
        <f>AVERAGE(returns!AC35,returns!AO35)</f>
        <v>0.05</v>
      </c>
      <c r="BB35" s="51">
        <f>AVERAGE(returns!AD35,returns!AP35)</f>
        <v>0</v>
      </c>
      <c r="BC35" s="51"/>
      <c r="BD35" s="51">
        <f ca="1">AVERAGE(returns!AF35,returns!AR35)</f>
        <v>5.4658132295702933E-2</v>
      </c>
      <c r="BE35" s="51">
        <f>AVERAGE(returns!AG35,returns!AS35)</f>
        <v>8.5123590227133977E-2</v>
      </c>
      <c r="BF35" s="51">
        <f>AVERAGE(returns!AH35,returns!AT35)</f>
        <v>7.9020472442942413E-2</v>
      </c>
      <c r="BG35" s="51">
        <f>AVERAGE(returns!AI35,returns!AU35)</f>
        <v>2.350943534560139E-2</v>
      </c>
      <c r="BH35" s="51">
        <f>AVERAGE(returns!AJ35,returns!AV35)</f>
        <v>3.5163931357185159E-2</v>
      </c>
      <c r="BI35" s="51"/>
      <c r="BJ35" s="51">
        <f t="shared" ca="1" si="10"/>
        <v>1</v>
      </c>
      <c r="BK35" s="51">
        <f t="shared" ca="1" si="11"/>
        <v>0.23380143774955733</v>
      </c>
      <c r="BL35" s="51">
        <f t="shared" ca="1" si="12"/>
        <v>0.22597346159816367</v>
      </c>
      <c r="BM35" s="51">
        <f t="shared" ca="1" si="13"/>
        <v>0.25426108957747412</v>
      </c>
      <c r="BN35" s="51">
        <f t="shared" ca="1" si="14"/>
        <v>0.2859640110748049</v>
      </c>
      <c r="BO35" s="51"/>
      <c r="BP35" s="51">
        <f ca="1">AVERAGE(returns!B35,returns!N35)</f>
        <v>1.2599277694965874E-2</v>
      </c>
      <c r="BQ35" s="51">
        <f>AVERAGE(returns!C35,returns!O35)</f>
        <v>0</v>
      </c>
      <c r="BR35" s="51">
        <f ca="1">AVERAGE(returns!D35,returns!P35)</f>
        <v>1.4210854715202004E-16</v>
      </c>
      <c r="BS35" s="51">
        <f>AVERAGE(returns!E35,returns!Q35)</f>
        <v>0.05</v>
      </c>
      <c r="BT35" s="51">
        <f>AVERAGE(returns!F35,returns!R35)</f>
        <v>0</v>
      </c>
      <c r="BU35" s="51"/>
      <c r="BV35" s="51">
        <f ca="1">AVERAGE(returns!H35,returns!T35)</f>
        <v>0</v>
      </c>
      <c r="BW35" s="51">
        <f>AVERAGE(returns!I35,returns!U35)</f>
        <v>0</v>
      </c>
      <c r="BX35" s="51">
        <f>AVERAGE(returns!J35,returns!V35)</f>
        <v>0</v>
      </c>
      <c r="BY35" s="51">
        <f>AVERAGE(returns!K35,returns!W35)</f>
        <v>0</v>
      </c>
      <c r="BZ35" s="51">
        <f>AVERAGE(returns!L35,returns!X35)</f>
        <v>0</v>
      </c>
      <c r="CA35" s="51"/>
      <c r="CB35" s="51">
        <f ca="1">$BK35*(returns!AA35-returns!AM35)+(returns!AB35-returns!AN35)*data!$BL35+data!$BM35*(returns!AC35-returns!AO35)+(returns!AD35-returns!AP35)*data!$BN35</f>
        <v>-2.3549357569927076E-16</v>
      </c>
      <c r="CC35" s="51">
        <f ca="1">$BK35*(returns!AG35-returns!AS35)+(returns!AH35-returns!AT35)*data!$BL35+data!$BM35*(returns!AI35-returns!AU35)+(returns!AJ35-returns!AV35)*data!$BN35</f>
        <v>1.5368966101290299E-2</v>
      </c>
      <c r="CD35" s="51">
        <f ca="1">$BK35*(returns!C35-returns!O35)+(returns!D35-returns!P35)*data!$BL35+data!$BM35*(returns!E35-returns!Q35)+(returns!F35-returns!R35)*data!$BN35</f>
        <v>-2.3549357569927076E-16</v>
      </c>
      <c r="CE35" s="51">
        <f ca="1">$BK35*(returns!I35-returns!U35)+(returns!J35-returns!V35)*data!$BL35+data!$BM35*(returns!K35-returns!W35)+(returns!L35-returns!X35)*data!$BN35</f>
        <v>0</v>
      </c>
      <c r="CF35" s="51">
        <f t="shared" ca="1" si="15"/>
        <v>4.8578505914082968E-3</v>
      </c>
      <c r="CG35" s="51">
        <f t="shared" ca="1" si="16"/>
        <v>-5.7094049433131268E-3</v>
      </c>
      <c r="CH35" s="51">
        <f t="shared" ca="1" si="17"/>
        <v>4.8578505914082968E-3</v>
      </c>
      <c r="CI35" s="51">
        <f t="shared" ca="1" si="18"/>
        <v>0</v>
      </c>
    </row>
    <row r="36" spans="1:87" s="54" customFormat="1">
      <c r="A36" s="54">
        <v>2022</v>
      </c>
      <c r="B36" s="57">
        <f t="shared" ca="1" si="20"/>
        <v>-1.4006372961829385E-2</v>
      </c>
      <c r="C36" s="26">
        <f t="shared" ca="1" si="21"/>
        <v>-0.56535530915479038</v>
      </c>
      <c r="D36" s="26">
        <f t="shared" ca="1" si="22"/>
        <v>-0.54884880535702407</v>
      </c>
      <c r="E36" s="50">
        <f>+E35*(1+assumptions!D14)</f>
        <v>-618.45583557522514</v>
      </c>
      <c r="F36" s="50">
        <f>+F35*(1+assumptions!D14)</f>
        <v>-146.97328765233698</v>
      </c>
      <c r="G36" s="110">
        <f t="shared" ca="1" si="23"/>
        <v>-2.3649165391422571</v>
      </c>
      <c r="H36" s="50">
        <f>+H35*(1+assumptions!C14)</f>
        <v>20248.054215217704</v>
      </c>
      <c r="I36" s="50">
        <f t="shared" ca="1" si="30"/>
        <v>-1049.0309223172428</v>
      </c>
      <c r="J36" s="50">
        <f t="shared" ca="1" si="19"/>
        <v>-11113.120366826492</v>
      </c>
      <c r="K36" s="50">
        <f t="shared" ca="1" si="4"/>
        <v>-283.60179908968075</v>
      </c>
      <c r="L36" s="50">
        <f t="shared" ca="1" si="5"/>
        <v>-11447.344950627361</v>
      </c>
      <c r="M36" s="81"/>
      <c r="N36" s="50">
        <f t="shared" ca="1" si="3"/>
        <v>25992.900485367427</v>
      </c>
      <c r="O36" s="50">
        <f ca="1">+O35*(1+returns!AA36)+data!AM36</f>
        <v>8138.8826009452987</v>
      </c>
      <c r="P36" s="50">
        <f ca="1">+P35*(1+returns!AB36)+data!AN36</f>
        <v>2104.0195103640963</v>
      </c>
      <c r="Q36" s="50">
        <f ca="1">+Q35*(1+returns!AC36)+data!AO36</f>
        <v>8125.7357093664878</v>
      </c>
      <c r="R36" s="50">
        <f ca="1">+R35*(1+returns!AD36)+data!AP36</f>
        <v>7624.2626646915442</v>
      </c>
      <c r="S36" s="50"/>
      <c r="T36" s="50">
        <f t="shared" ca="1" si="7"/>
        <v>37440.245435994788</v>
      </c>
      <c r="U36" s="50">
        <f ca="1">+U35*(1+returns!AM36)+data!AS36</f>
        <v>5763.353093434579</v>
      </c>
      <c r="V36" s="50">
        <f ca="1">+V35*(1+returns!AN36)+data!AT36</f>
        <v>13856.847949176516</v>
      </c>
      <c r="W36" s="50">
        <f ca="1">+W35*(1+returns!AO36)+data!AU36</f>
        <v>7859.9426771391727</v>
      </c>
      <c r="X36" s="50">
        <f ca="1">+X35*(1+returns!AP36)+data!AV36</f>
        <v>9960.1017162445169</v>
      </c>
      <c r="Y36" s="50"/>
      <c r="Z36" s="50">
        <f t="shared" ca="1" si="8"/>
        <v>1491.6002409964563</v>
      </c>
      <c r="AA36" s="50">
        <f ca="1">+AVERAGE(O35)*returns!AG36</f>
        <v>835.8154625489741</v>
      </c>
      <c r="AB36" s="50">
        <f ca="1">+AVERAGE(P35)*returns!AH36</f>
        <v>176.76054140307781</v>
      </c>
      <c r="AC36" s="50">
        <f ca="1">+AVERAGE(Q35)*returns!AI36</f>
        <v>197.97257898958662</v>
      </c>
      <c r="AD36" s="50">
        <f ca="1">+AVERAGE(R35)*returns!AJ36</f>
        <v>281.05165805481778</v>
      </c>
      <c r="AE36" s="50"/>
      <c r="AF36" s="50">
        <f t="shared" ca="1" si="9"/>
        <v>1775.202040086137</v>
      </c>
      <c r="AG36" s="50">
        <f ca="1">+AVERAGE(U35)*returns!AS36</f>
        <v>355.86723737747081</v>
      </c>
      <c r="AH36" s="50">
        <f ca="1">+AVERAGE(V35)*returns!AT36</f>
        <v>949.35181491600338</v>
      </c>
      <c r="AI36" s="50">
        <f ca="1">+AVERAGE(W35)*returns!AU36</f>
        <v>156.25914360230828</v>
      </c>
      <c r="AJ36" s="50">
        <f ca="1">+AVERAGE(X35)*returns!AV36</f>
        <v>313.7238441903545</v>
      </c>
      <c r="AL36" s="50">
        <f t="shared" ca="1" si="32"/>
        <v>505.02664272619074</v>
      </c>
      <c r="AM36" s="50">
        <f ca="1">+AM35*(1+assumptions!$D14)+($K36-$K35-$G35)/2*AM35/$AL35</f>
        <v>265.16101589994094</v>
      </c>
      <c r="AN36" s="50">
        <f ca="1">+AN35*(1+assumptions!$D14)+($K36-$K35-$G35)/2*AN35/$AL35</f>
        <v>41.753840131458595</v>
      </c>
      <c r="AO36" s="50">
        <f ca="1">+AO35*(1+assumptions!$D14)+($K36-$K35-$G35)/2*AO35/$AL35</f>
        <v>59.660864837166002</v>
      </c>
      <c r="AP36" s="50">
        <f ca="1">+AP35*(1+assumptions!$D14)+($K36-$K35-$G35)/2*AP35/$AL35</f>
        <v>138.45092185762522</v>
      </c>
      <c r="AQ36" s="50"/>
      <c r="AR36" s="50">
        <f t="shared" ca="1" si="31"/>
        <v>1556.422481582576</v>
      </c>
      <c r="AS36" s="50">
        <f ca="1">+AS35*(1+assumptions!$D14)-($K36-$K35-$G35)/2*AS35/$AR35</f>
        <v>296.43327798847463</v>
      </c>
      <c r="AT36" s="50">
        <f ca="1">+AT35*(1+assumptions!$D14)-($K36-$K35-$G35)/2*AT35/$AR35</f>
        <v>731.40504633441708</v>
      </c>
      <c r="AU36" s="50">
        <f ca="1">+AU35*(1+assumptions!$D14)-($K36-$K35-$G35)/2*AU35/$AR35</f>
        <v>138.11118117290579</v>
      </c>
      <c r="AV36" s="50">
        <f ca="1">+AV35*(1+assumptions!$D14)-($K36-$K35-$G35)/2*AV35/$AR35</f>
        <v>390.47297608677843</v>
      </c>
      <c r="AX36" s="51">
        <f ca="1">AVERAGE(returns!Z36,returns!AL36)</f>
        <v>1.2826831262781752E-2</v>
      </c>
      <c r="AY36" s="51">
        <f>AVERAGE(returns!AA36,returns!AM36)</f>
        <v>0</v>
      </c>
      <c r="AZ36" s="51">
        <f ca="1">AVERAGE(returns!AB36,returns!AN36)</f>
        <v>1.4210854715202004E-16</v>
      </c>
      <c r="BA36" s="51">
        <f>AVERAGE(returns!AC36,returns!AO36)</f>
        <v>0.05</v>
      </c>
      <c r="BB36" s="51">
        <f>AVERAGE(returns!AD36,returns!AP36)</f>
        <v>0</v>
      </c>
      <c r="BC36" s="51"/>
      <c r="BD36" s="51">
        <f ca="1">AVERAGE(returns!AF36,returns!AR36)</f>
        <v>5.4653526218525372E-2</v>
      </c>
      <c r="BE36" s="51">
        <f>AVERAGE(returns!AG36,returns!AS36)</f>
        <v>8.5623590227133978E-2</v>
      </c>
      <c r="BF36" s="51">
        <f>AVERAGE(returns!AH36,returns!AT36)</f>
        <v>7.9020472442942413E-2</v>
      </c>
      <c r="BG36" s="51">
        <f>AVERAGE(returns!AI36,returns!AU36)</f>
        <v>2.350943534560139E-2</v>
      </c>
      <c r="BH36" s="51">
        <f>AVERAGE(returns!AJ36,returns!AV36)</f>
        <v>3.5163931357185159E-2</v>
      </c>
      <c r="BI36" s="51"/>
      <c r="BJ36" s="51">
        <f t="shared" ca="1" si="10"/>
        <v>1</v>
      </c>
      <c r="BK36" s="51">
        <f t="shared" ca="1" si="11"/>
        <v>0.23365723095250659</v>
      </c>
      <c r="BL36" s="51">
        <f t="shared" ca="1" si="12"/>
        <v>0.22569106338645206</v>
      </c>
      <c r="BM36" s="51">
        <f t="shared" ca="1" si="13"/>
        <v>0.25890497473426571</v>
      </c>
      <c r="BN36" s="51">
        <f t="shared" ca="1" si="14"/>
        <v>0.28174673092677566</v>
      </c>
      <c r="BO36" s="51"/>
      <c r="BP36" s="51">
        <f ca="1">AVERAGE(returns!B36,returns!N36)</f>
        <v>1.2826831262781752E-2</v>
      </c>
      <c r="BQ36" s="51">
        <f>AVERAGE(returns!C36,returns!O36)</f>
        <v>0</v>
      </c>
      <c r="BR36" s="51">
        <f ca="1">AVERAGE(returns!D36,returns!P36)</f>
        <v>1.4210854715202004E-16</v>
      </c>
      <c r="BS36" s="51">
        <f>AVERAGE(returns!E36,returns!Q36)</f>
        <v>0.05</v>
      </c>
      <c r="BT36" s="51">
        <f>AVERAGE(returns!F36,returns!R36)</f>
        <v>0</v>
      </c>
      <c r="BU36" s="51"/>
      <c r="BV36" s="51">
        <f ca="1">AVERAGE(returns!H36,returns!T36)</f>
        <v>0</v>
      </c>
      <c r="BW36" s="51">
        <f>AVERAGE(returns!I36,returns!U36)</f>
        <v>0</v>
      </c>
      <c r="BX36" s="51">
        <f>AVERAGE(returns!J36,returns!V36)</f>
        <v>0</v>
      </c>
      <c r="BY36" s="51">
        <f>AVERAGE(returns!K36,returns!W36)</f>
        <v>0</v>
      </c>
      <c r="BZ36" s="51">
        <f>AVERAGE(returns!L36,returns!X36)</f>
        <v>0</v>
      </c>
      <c r="CA36" s="51"/>
      <c r="CB36" s="51">
        <f ca="1">$BK36*(returns!AA36-returns!AM36)+(returns!AB36-returns!AN36)*data!$BL36+data!$BM36*(returns!AC36-returns!AO36)+(returns!AD36-returns!AP36)*data!$BN36</f>
        <v>-2.351992802356499E-16</v>
      </c>
      <c r="CC36" s="51">
        <f ca="1">$BK36*(returns!AG36-returns!AS36)+(returns!AH36-returns!AT36)*data!$BL36+data!$BM36*(returns!AI36-returns!AU36)+(returns!AJ36-returns!AV36)*data!$BN36</f>
        <v>1.5126390210876445E-2</v>
      </c>
      <c r="CD36" s="51">
        <f ca="1">$BK36*(returns!C36-returns!O36)+(returns!D36-returns!P36)*data!$BL36+data!$BM36*(returns!E36-returns!Q36)+(returns!F36-returns!R36)*data!$BN36</f>
        <v>-2.351992802356499E-16</v>
      </c>
      <c r="CE36" s="51">
        <f ca="1">$BK36*(returns!I36-returns!U36)+(returns!J36-returns!V36)*data!$BL36+data!$BM36*(returns!K36-returns!W36)+(returns!L36-returns!X36)*data!$BN36</f>
        <v>0</v>
      </c>
      <c r="CF36" s="51">
        <f t="shared" ca="1" si="15"/>
        <v>5.0406253731332161E-3</v>
      </c>
      <c r="CG36" s="51">
        <f t="shared" ca="1" si="16"/>
        <v>-5.7722824815007057E-3</v>
      </c>
      <c r="CH36" s="51">
        <f t="shared" ca="1" si="17"/>
        <v>5.0406253731332161E-3</v>
      </c>
      <c r="CI36" s="51">
        <f t="shared" ca="1" si="18"/>
        <v>0</v>
      </c>
    </row>
    <row r="37" spans="1:87" s="54" customFormat="1">
      <c r="A37" s="54">
        <v>2023</v>
      </c>
      <c r="B37" s="57">
        <f t="shared" ca="1" si="20"/>
        <v>-1.6209832395502031E-2</v>
      </c>
      <c r="C37" s="26">
        <f t="shared" ca="1" si="21"/>
        <v>-0.60394942902530224</v>
      </c>
      <c r="D37" s="26">
        <f t="shared" ca="1" si="22"/>
        <v>-0.58836327567148372</v>
      </c>
      <c r="E37" s="50">
        <f>+E36*(1+assumptions!D15)</f>
        <v>-624.64039393097744</v>
      </c>
      <c r="F37" s="50">
        <f>+F36*(1+assumptions!D15)</f>
        <v>-148.44302052886036</v>
      </c>
      <c r="G37" s="110">
        <f t="shared" ca="1" si="23"/>
        <v>-2.8596671562881397</v>
      </c>
      <c r="H37" s="50">
        <f>+H36*(1+assumptions!C15)</f>
        <v>20774.503624813366</v>
      </c>
      <c r="I37" s="50">
        <f t="shared" ca="1" si="30"/>
        <v>-1109.8346363178118</v>
      </c>
      <c r="J37" s="50">
        <f t="shared" ca="1" si="19"/>
        <v>-12222.955003144303</v>
      </c>
      <c r="K37" s="50">
        <f t="shared" ca="1" si="4"/>
        <v>-336.75122185797409</v>
      </c>
      <c r="L37" s="50">
        <f t="shared" ca="1" si="5"/>
        <v>-12546.749602490105</v>
      </c>
      <c r="M37" s="81"/>
      <c r="N37" s="50">
        <f t="shared" ca="1" si="3"/>
        <v>26883.871926874628</v>
      </c>
      <c r="O37" s="50">
        <f ca="1">+O36*(1+returns!AA37)+data!AM37</f>
        <v>8393.3631865489006</v>
      </c>
      <c r="P37" s="50">
        <f ca="1">+P36*(1+returns!AB37)+data!AN37</f>
        <v>2144.0915460356678</v>
      </c>
      <c r="Q37" s="50">
        <f ca="1">+Q36*(1+returns!AC37)+data!AO37</f>
        <v>8589.2802775064119</v>
      </c>
      <c r="R37" s="50">
        <f ca="1">+R36*(1+returns!AD37)+data!AP37</f>
        <v>7757.1369167836474</v>
      </c>
      <c r="S37" s="50"/>
      <c r="T37" s="50">
        <f t="shared" ca="1" si="7"/>
        <v>39430.621529364733</v>
      </c>
      <c r="U37" s="50">
        <f ca="1">+U36*(1+returns!AM37)+data!AS37</f>
        <v>6067.5868646383833</v>
      </c>
      <c r="V37" s="50">
        <f ca="1">+V36*(1+returns!AN37)+data!AT37</f>
        <v>14607.49955291605</v>
      </c>
      <c r="W37" s="50">
        <f ca="1">+W36*(1+returns!AO37)+data!AU37</f>
        <v>8394.6853187163488</v>
      </c>
      <c r="X37" s="50">
        <f ca="1">+X36*(1+returns!AP37)+data!AV37</f>
        <v>10360.849793093947</v>
      </c>
      <c r="Y37" s="50"/>
      <c r="Z37" s="50">
        <f t="shared" ca="1" si="8"/>
        <v>1539.9607848488135</v>
      </c>
      <c r="AA37" s="50">
        <f ca="1">+AVERAGE(O36)*returns!AG37</f>
        <v>863.96297510203431</v>
      </c>
      <c r="AB37" s="50">
        <f ca="1">+AVERAGE(P36)*returns!AH37</f>
        <v>180.33933898179205</v>
      </c>
      <c r="AC37" s="50">
        <f ca="1">+AVERAGE(Q36)*returns!AI37</f>
        <v>209.40873099450877</v>
      </c>
      <c r="AD37" s="50">
        <f ca="1">+AVERAGE(R36)*returns!AJ37</f>
        <v>286.24973977047853</v>
      </c>
      <c r="AE37" s="50"/>
      <c r="AF37" s="50">
        <f t="shared" ca="1" si="9"/>
        <v>1876.7120067067876</v>
      </c>
      <c r="AG37" s="50">
        <f ca="1">+AVERAGE(U36)*returns!AS37</f>
        <v>380.92681124342425</v>
      </c>
      <c r="AH37" s="50">
        <f ca="1">+AVERAGE(V36)*returns!AT37</f>
        <v>1002.2537027468483</v>
      </c>
      <c r="AI37" s="50">
        <f ca="1">+AVERAGE(W36)*returns!AU37</f>
        <v>167.00666256979474</v>
      </c>
      <c r="AJ37" s="50">
        <f ca="1">+AVERAGE(X36)*returns!AV37</f>
        <v>326.52483014672015</v>
      </c>
      <c r="AL37" s="50">
        <f t="shared" ca="1" si="32"/>
        <v>484.68465603887716</v>
      </c>
      <c r="AM37" s="50">
        <f ca="1">+AM36*(1+assumptions!$D15)+($K37-$K36-$G36)/2*AM36/$AL36</f>
        <v>254.48058560360198</v>
      </c>
      <c r="AN37" s="50">
        <f ca="1">+AN36*(1+assumptions!$D15)+($K37-$K36-$G36)/2*AN36/$AL36</f>
        <v>40.072035671572216</v>
      </c>
      <c r="AO37" s="50">
        <f ca="1">+AO36*(1+assumptions!$D15)+($K37-$K36-$G36)/2*AO36/$AL36</f>
        <v>57.257782671599479</v>
      </c>
      <c r="AP37" s="50">
        <f ca="1">+AP36*(1+assumptions!$D15)+($K37-$K36-$G36)/2*AP36/$AL36</f>
        <v>132.87425209210346</v>
      </c>
      <c r="AQ37" s="50"/>
      <c r="AR37" s="50">
        <f t="shared" ca="1" si="31"/>
        <v>1597.3789595129772</v>
      </c>
      <c r="AS37" s="50">
        <f ca="1">+AS36*(1+assumptions!$D15)-($K37-$K36-$G36)/2*AS36/$AR36</f>
        <v>304.23377120380428</v>
      </c>
      <c r="AT37" s="50">
        <f ca="1">+AT36*(1+assumptions!$D15)-($K37-$K36-$G36)/2*AT36/$AR36</f>
        <v>750.65160373952506</v>
      </c>
      <c r="AU37" s="50">
        <f ca="1">+AU36*(1+assumptions!$D15)-($K37-$K36-$G36)/2*AU36/$AR36</f>
        <v>141.74550772021843</v>
      </c>
      <c r="AV37" s="50">
        <f ca="1">+AV36*(1+assumptions!$D15)-($K37-$K36-$G36)/2*AV36/$AR36</f>
        <v>400.74807684942942</v>
      </c>
      <c r="AX37" s="51">
        <f ca="1">AVERAGE(returns!Z37,returns!AL37)</f>
        <v>1.3063666210645034E-2</v>
      </c>
      <c r="AY37" s="51">
        <f>AVERAGE(returns!AA37,returns!AM37)</f>
        <v>0</v>
      </c>
      <c r="AZ37" s="51">
        <f ca="1">AVERAGE(returns!AB37,returns!AN37)</f>
        <v>1.4210854715202004E-16</v>
      </c>
      <c r="BA37" s="51">
        <f>AVERAGE(returns!AC37,returns!AO37)</f>
        <v>0.05</v>
      </c>
      <c r="BB37" s="51">
        <f>AVERAGE(returns!AD37,returns!AP37)</f>
        <v>0</v>
      </c>
      <c r="BC37" s="51"/>
      <c r="BD37" s="51">
        <f ca="1">AVERAGE(returns!AF37,returns!AR37)</f>
        <v>5.4628757222088584E-2</v>
      </c>
      <c r="BE37" s="51">
        <f>AVERAGE(returns!AG37,returns!AS37)</f>
        <v>8.6123590227133978E-2</v>
      </c>
      <c r="BF37" s="51">
        <f>AVERAGE(returns!AH37,returns!AT37)</f>
        <v>7.9020472442942413E-2</v>
      </c>
      <c r="BG37" s="51">
        <f>AVERAGE(returns!AI37,returns!AU37)</f>
        <v>2.350943534560139E-2</v>
      </c>
      <c r="BH37" s="51">
        <f>AVERAGE(returns!AJ37,returns!AV37)</f>
        <v>3.5163931357185159E-2</v>
      </c>
      <c r="BI37" s="51"/>
      <c r="BJ37" s="51">
        <f t="shared" ca="1" si="10"/>
        <v>1</v>
      </c>
      <c r="BK37" s="51">
        <f t="shared" ca="1" si="11"/>
        <v>0.23328558606413843</v>
      </c>
      <c r="BL37" s="51">
        <f t="shared" ca="1" si="12"/>
        <v>0.22531656090743718</v>
      </c>
      <c r="BM37" s="51">
        <f t="shared" ca="1" si="13"/>
        <v>0.26373497990979422</v>
      </c>
      <c r="BN37" s="51">
        <f t="shared" ca="1" si="14"/>
        <v>0.27766287311863008</v>
      </c>
      <c r="BO37" s="51"/>
      <c r="BP37" s="51">
        <f ca="1">AVERAGE(returns!B37,returns!N37)</f>
        <v>1.3063666210645034E-2</v>
      </c>
      <c r="BQ37" s="51">
        <f>AVERAGE(returns!C37,returns!O37)</f>
        <v>0</v>
      </c>
      <c r="BR37" s="51">
        <f ca="1">AVERAGE(returns!D37,returns!P37)</f>
        <v>1.4210854715202004E-16</v>
      </c>
      <c r="BS37" s="51">
        <f>AVERAGE(returns!E37,returns!Q37)</f>
        <v>0.05</v>
      </c>
      <c r="BT37" s="51">
        <f>AVERAGE(returns!F37,returns!R37)</f>
        <v>0</v>
      </c>
      <c r="BU37" s="51"/>
      <c r="BV37" s="51">
        <f ca="1">AVERAGE(returns!H37,returns!T37)</f>
        <v>0</v>
      </c>
      <c r="BW37" s="51">
        <f>AVERAGE(returns!I37,returns!U37)</f>
        <v>0</v>
      </c>
      <c r="BX37" s="51">
        <f>AVERAGE(returns!J37,returns!V37)</f>
        <v>0</v>
      </c>
      <c r="BY37" s="51">
        <f>AVERAGE(returns!K37,returns!W37)</f>
        <v>0</v>
      </c>
      <c r="BZ37" s="51">
        <f>AVERAGE(returns!L37,returns!X37)</f>
        <v>0</v>
      </c>
      <c r="CA37" s="51"/>
      <c r="CB37" s="51">
        <f ca="1">$BK37*(returns!AA37-returns!AM37)+(returns!AB37-returns!AN37)*data!$BL37+data!$BM37*(returns!AC37-returns!AO37)+(returns!AD37-returns!AP37)*data!$BN37</f>
        <v>-2.3480900021220057E-16</v>
      </c>
      <c r="CC37" s="51">
        <f ca="1">$BK37*(returns!AG37-returns!AS37)+(returns!AH37-returns!AT37)*data!$BL37+data!$BM37*(returns!AI37-returns!AU37)+(returns!AJ37-returns!AV37)*data!$BN37</f>
        <v>1.4875236570017072E-2</v>
      </c>
      <c r="CD37" s="51">
        <f ca="1">$BK37*(returns!C37-returns!O37)+(returns!D37-returns!P37)*data!$BL37+data!$BM37*(returns!E37-returns!Q37)+(returns!F37-returns!R37)*data!$BN37</f>
        <v>-2.3480900021220057E-16</v>
      </c>
      <c r="CE37" s="51">
        <f ca="1">$BK37*(returns!I37-returns!U37)+(returns!J37-returns!V37)*data!$BL37+data!$BM37*(returns!K37-returns!W37)+(returns!L37-returns!X37)*data!$BN37</f>
        <v>0</v>
      </c>
      <c r="CF37" s="51">
        <f t="shared" ca="1" si="15"/>
        <v>5.2319676852922749E-3</v>
      </c>
      <c r="CG37" s="51">
        <f t="shared" ca="1" si="16"/>
        <v>-5.8448218305796615E-3</v>
      </c>
      <c r="CH37" s="51">
        <f t="shared" ca="1" si="17"/>
        <v>5.2319676852922749E-3</v>
      </c>
      <c r="CI37" s="51">
        <f t="shared" ca="1" si="18"/>
        <v>0</v>
      </c>
    </row>
    <row r="38" spans="1:87" s="54" customFormat="1">
      <c r="A38" s="54">
        <v>2024</v>
      </c>
      <c r="B38" s="57">
        <f t="shared" ca="1" si="20"/>
        <v>-1.8500795988755241E-2</v>
      </c>
      <c r="C38" s="26">
        <f t="shared" ca="1" si="21"/>
        <v>-0.64348108008681149</v>
      </c>
      <c r="D38" s="26">
        <f t="shared" ca="1" si="22"/>
        <v>-0.62858704717859604</v>
      </c>
      <c r="E38" s="50">
        <f>+E37*(1+assumptions!D16)</f>
        <v>-630.88679787028718</v>
      </c>
      <c r="F38" s="50">
        <f>+F37*(1+assumptions!D16)</f>
        <v>-149.92745073414898</v>
      </c>
      <c r="G38" s="110">
        <f t="shared" ca="1" si="23"/>
        <v>-3.3961088901426706</v>
      </c>
      <c r="H38" s="50">
        <f>+H37*(1+assumptions!C16)</f>
        <v>21314.640719058512</v>
      </c>
      <c r="I38" s="50">
        <f t="shared" ca="1" si="30"/>
        <v>-1175.1520681213531</v>
      </c>
      <c r="J38" s="50">
        <f t="shared" ca="1" si="19"/>
        <v>-13398.107071265656</v>
      </c>
      <c r="K38" s="50">
        <f t="shared" ca="1" si="4"/>
        <v>-394.33781951691685</v>
      </c>
      <c r="L38" s="50">
        <f t="shared" ca="1" si="5"/>
        <v>-13715.568031562103</v>
      </c>
      <c r="M38" s="81"/>
      <c r="N38" s="50">
        <f t="shared" ca="1" si="3"/>
        <v>27775.503978097888</v>
      </c>
      <c r="O38" s="50">
        <f ca="1">+O37*(1+returns!AA38)+data!AM38</f>
        <v>8636.0215652002298</v>
      </c>
      <c r="P38" s="50">
        <f ca="1">+P37*(1+returns!AB38)+data!AN38</f>
        <v>2182.3019862633882</v>
      </c>
      <c r="Q38" s="50">
        <f ca="1">+Q37*(1+returns!AC38)+data!AO38</f>
        <v>9073.3420937064366</v>
      </c>
      <c r="R38" s="50">
        <f ca="1">+R37*(1+returns!AD38)+data!AP38</f>
        <v>7883.8383329278322</v>
      </c>
      <c r="S38" s="50"/>
      <c r="T38" s="50">
        <f t="shared" ca="1" si="7"/>
        <v>41491.072009659991</v>
      </c>
      <c r="U38" s="50">
        <f ca="1">+U37*(1+returns!AM38)+data!AS38</f>
        <v>6380.0745673197735</v>
      </c>
      <c r="V38" s="50">
        <f ca="1">+V37*(1+returns!AN38)+data!AT38</f>
        <v>15378.516505565702</v>
      </c>
      <c r="W38" s="50">
        <f ca="1">+W37*(1+returns!AO38)+data!AU38</f>
        <v>8960.0106802680002</v>
      </c>
      <c r="X38" s="50">
        <f ca="1">+X37*(1+returns!AP38)+data!AV38</f>
        <v>10772.470256506516</v>
      </c>
      <c r="Y38" s="50"/>
      <c r="Z38" s="50">
        <f t="shared" ca="1" si="8"/>
        <v>1587.3439274186946</v>
      </c>
      <c r="AA38" s="50">
        <f ca="1">+AVERAGE(O37)*returns!AG38</f>
        <v>890.97673296337268</v>
      </c>
      <c r="AB38" s="50">
        <f ca="1">+AVERAGE(P37)*returns!AH38</f>
        <v>183.7739860414172</v>
      </c>
      <c r="AC38" s="50">
        <f ca="1">+AVERAGE(Q37)*returns!AI38</f>
        <v>221.35476065206785</v>
      </c>
      <c r="AD38" s="50">
        <f ca="1">+AVERAGE(R37)*returns!AJ38</f>
        <v>291.23844776183682</v>
      </c>
      <c r="AE38" s="50"/>
      <c r="AF38" s="50">
        <f t="shared" ca="1" si="9"/>
        <v>1981.6817469356115</v>
      </c>
      <c r="AG38" s="50">
        <f ca="1">+AVERAGE(U37)*returns!AS38</f>
        <v>407.10262303518806</v>
      </c>
      <c r="AH38" s="50">
        <f ca="1">+AVERAGE(V37)*returns!AT38</f>
        <v>1056.5476772553525</v>
      </c>
      <c r="AI38" s="50">
        <f ca="1">+AVERAGE(W37)*returns!AU38</f>
        <v>178.36877900905421</v>
      </c>
      <c r="AJ38" s="50">
        <f ca="1">+AVERAGE(X37)*returns!AV38</f>
        <v>339.66266763601675</v>
      </c>
      <c r="AL38" s="50">
        <f t="shared" ca="1" si="32"/>
        <v>462.16803734793859</v>
      </c>
      <c r="AM38" s="50">
        <f ca="1">+AM37*(1+assumptions!$D16)+($K38-$K37-$G37)/2*AM37/$AL37</f>
        <v>242.6583786513286</v>
      </c>
      <c r="AN38" s="50">
        <f ca="1">+AN37*(1+assumptions!$D16)+($K38-$K37-$G37)/2*AN37/$AL37</f>
        <v>38.210440227721186</v>
      </c>
      <c r="AO38" s="50">
        <f ca="1">+AO37*(1+assumptions!$D16)+($K38-$K37-$G37)/2*AO37/$AL37</f>
        <v>54.597802324704361</v>
      </c>
      <c r="AP38" s="50">
        <f ca="1">+AP37*(1+assumptions!$D16)+($K38-$K37-$G37)/2*AP37/$AL37</f>
        <v>126.70141614418445</v>
      </c>
      <c r="AQ38" s="50"/>
      <c r="AR38" s="50">
        <f t="shared" ca="1" si="31"/>
        <v>1640.7162143594344</v>
      </c>
      <c r="AS38" s="50">
        <f ca="1">+AS37*(1+assumptions!$D16)-($K38-$K37-$G37)/2*AS37/$AR37</f>
        <v>312.48770268139043</v>
      </c>
      <c r="AT38" s="50">
        <f ca="1">+AT37*(1+assumptions!$D16)-($K38-$K37-$G37)/2*AT37/$AR37</f>
        <v>771.01695264964212</v>
      </c>
      <c r="AU38" s="50">
        <f ca="1">+AU37*(1+assumptions!$D16)-($K38-$K37-$G37)/2*AU37/$AR37</f>
        <v>145.59109561583242</v>
      </c>
      <c r="AV38" s="50">
        <f ca="1">+AV37*(1+assumptions!$D16)-($K38-$K37-$G37)/2*AV37/$AR37</f>
        <v>411.62046341256934</v>
      </c>
      <c r="AX38" s="51">
        <f ca="1">AVERAGE(returns!Z38,returns!AL38)</f>
        <v>1.3309831780334604E-2</v>
      </c>
      <c r="AY38" s="51">
        <f>AVERAGE(returns!AA38,returns!AM38)</f>
        <v>0</v>
      </c>
      <c r="AZ38" s="51">
        <f ca="1">AVERAGE(returns!AB38,returns!AN38)</f>
        <v>1.4210854715202004E-16</v>
      </c>
      <c r="BA38" s="51">
        <f>AVERAGE(returns!AC38,returns!AO38)</f>
        <v>0.05</v>
      </c>
      <c r="BB38" s="51">
        <f>AVERAGE(returns!AD38,returns!AP38)</f>
        <v>0</v>
      </c>
      <c r="BC38" s="51"/>
      <c r="BD38" s="51">
        <f ca="1">AVERAGE(returns!AF38,returns!AR38)</f>
        <v>5.4584469482809816E-2</v>
      </c>
      <c r="BE38" s="51">
        <f>AVERAGE(returns!AG38,returns!AS38)</f>
        <v>8.6623590227133979E-2</v>
      </c>
      <c r="BF38" s="51">
        <f>AVERAGE(returns!AH38,returns!AT38)</f>
        <v>7.9020472442942413E-2</v>
      </c>
      <c r="BG38" s="51">
        <f>AVERAGE(returns!AI38,returns!AU38)</f>
        <v>2.350943534560139E-2</v>
      </c>
      <c r="BH38" s="51">
        <f>AVERAGE(returns!AJ38,returns!AV38)</f>
        <v>3.5163931357185159E-2</v>
      </c>
      <c r="BI38" s="51"/>
      <c r="BJ38" s="51">
        <f t="shared" ca="1" si="10"/>
        <v>1</v>
      </c>
      <c r="BK38" s="51">
        <f t="shared" ca="1" si="11"/>
        <v>0.23269505980509092</v>
      </c>
      <c r="BL38" s="51">
        <f t="shared" ca="1" si="12"/>
        <v>0.22485758124861727</v>
      </c>
      <c r="BM38" s="51">
        <f t="shared" ca="1" si="13"/>
        <v>0.26875266405177195</v>
      </c>
      <c r="BN38" s="51">
        <f t="shared" ca="1" si="14"/>
        <v>0.27369469489451981</v>
      </c>
      <c r="BO38" s="51"/>
      <c r="BP38" s="51">
        <f ca="1">AVERAGE(returns!B38,returns!N38)</f>
        <v>1.3309831780334604E-2</v>
      </c>
      <c r="BQ38" s="51">
        <f>AVERAGE(returns!C38,returns!O38)</f>
        <v>0</v>
      </c>
      <c r="BR38" s="51">
        <f ca="1">AVERAGE(returns!D38,returns!P38)</f>
        <v>1.4210854715202004E-16</v>
      </c>
      <c r="BS38" s="51">
        <f>AVERAGE(returns!E38,returns!Q38)</f>
        <v>0.05</v>
      </c>
      <c r="BT38" s="51">
        <f>AVERAGE(returns!F38,returns!R38)</f>
        <v>0</v>
      </c>
      <c r="BU38" s="51"/>
      <c r="BV38" s="51">
        <f ca="1">AVERAGE(returns!H38,returns!T38)</f>
        <v>0</v>
      </c>
      <c r="BW38" s="51">
        <f>AVERAGE(returns!I38,returns!U38)</f>
        <v>0</v>
      </c>
      <c r="BX38" s="51">
        <f>AVERAGE(returns!J38,returns!V38)</f>
        <v>0</v>
      </c>
      <c r="BY38" s="51">
        <f>AVERAGE(returns!K38,returns!W38)</f>
        <v>0</v>
      </c>
      <c r="BZ38" s="51">
        <f>AVERAGE(returns!L38,returns!X38)</f>
        <v>0</v>
      </c>
      <c r="CA38" s="51"/>
      <c r="CB38" s="51">
        <f ca="1">$BK38*(returns!AA38-returns!AM38)+(returns!AB38-returns!AN38)*data!$BL38+data!$BM38*(returns!AC38-returns!AO38)+(returns!AD38-returns!AP38)*data!$BN38</f>
        <v>-2.3433068404062758E-16</v>
      </c>
      <c r="CC38" s="51">
        <f ca="1">$BK38*(returns!AG38-returns!AS38)+(returns!AH38-returns!AT38)*data!$BL38+data!$BM38*(returns!AI38-returns!AU38)+(returns!AJ38-returns!AV38)*data!$BN38</f>
        <v>1.4616546344246733E-2</v>
      </c>
      <c r="CD38" s="51">
        <f ca="1">$BK38*(returns!C38-returns!O38)+(returns!D38-returns!P38)*data!$BL38+data!$BM38*(returns!E38-returns!Q38)+(returns!F38-returns!R38)*data!$BN38</f>
        <v>-2.3433068404062758E-16</v>
      </c>
      <c r="CE38" s="51">
        <f ca="1">$BK38*(returns!I38-returns!U38)+(returns!J38-returns!V38)*data!$BL38+data!$BM38*(returns!K38-returns!W38)+(returns!L38-returns!X38)*data!$BN38</f>
        <v>0</v>
      </c>
      <c r="CF38" s="51">
        <f t="shared" ca="1" si="15"/>
        <v>5.4328691228615004E-3</v>
      </c>
      <c r="CG38" s="51">
        <f t="shared" ca="1" si="16"/>
        <v>-5.9285354261588317E-3</v>
      </c>
      <c r="CH38" s="51">
        <f t="shared" ca="1" si="17"/>
        <v>5.4328691228615004E-3</v>
      </c>
      <c r="CI38" s="51">
        <f t="shared" ca="1" si="18"/>
        <v>0</v>
      </c>
    </row>
    <row r="39" spans="1:87" s="54" customFormat="1">
      <c r="A39" s="54">
        <v>2025</v>
      </c>
      <c r="B39" s="57">
        <f t="shared" ca="1" si="20"/>
        <v>-2.0883233963552624E-2</v>
      </c>
      <c r="C39" s="26">
        <f t="shared" ca="1" si="21"/>
        <v>-0.68404202705778638</v>
      </c>
      <c r="D39" s="26">
        <f t="shared" ca="1" si="22"/>
        <v>-0.6696026696066425</v>
      </c>
      <c r="E39" s="50">
        <f>+E38*(1+assumptions!D17)</f>
        <v>-637.19566584899007</v>
      </c>
      <c r="F39" s="50">
        <f>+F38*(1+assumptions!D17)</f>
        <v>-151.42672524149046</v>
      </c>
      <c r="G39" s="110">
        <f t="shared" ca="1" si="23"/>
        <v>-3.9773392840702115</v>
      </c>
      <c r="H39" s="50">
        <f>+H38*(1+assumptions!C17)</f>
        <v>21868.821377754033</v>
      </c>
      <c r="I39" s="50">
        <f t="shared" ca="1" si="30"/>
        <v>-1245.3141044292593</v>
      </c>
      <c r="J39" s="50">
        <f t="shared" ca="1" si="19"/>
        <v>-14643.421175694915</v>
      </c>
      <c r="K39" s="50">
        <f t="shared" ca="1" si="4"/>
        <v>-456.69171333877875</v>
      </c>
      <c r="L39" s="50">
        <f t="shared" ca="1" si="5"/>
        <v>-14959.192904603522</v>
      </c>
      <c r="M39" s="81"/>
      <c r="N39" s="50">
        <f t="shared" ca="1" si="3"/>
        <v>28666.481908038768</v>
      </c>
      <c r="O39" s="50">
        <f ca="1">+O38*(1+returns!AA39)+data!AM39</f>
        <v>8865.628823270521</v>
      </c>
      <c r="P39" s="50">
        <f ca="1">+P38*(1+returns!AB39)+data!AN39</f>
        <v>2218.4573189541748</v>
      </c>
      <c r="Q39" s="50">
        <f ca="1">+Q38*(1+returns!AC39)+data!AO39</f>
        <v>9578.6705164888845</v>
      </c>
      <c r="R39" s="50">
        <f ca="1">+R38*(1+returns!AD39)+data!AP39</f>
        <v>8003.7252493251854</v>
      </c>
      <c r="S39" s="50"/>
      <c r="T39" s="50">
        <f t="shared" ca="1" si="7"/>
        <v>43625.67481264229</v>
      </c>
      <c r="U39" s="50">
        <f ca="1">+U38*(1+returns!AM39)+data!AS39</f>
        <v>6701.3016410542004</v>
      </c>
      <c r="V39" s="50">
        <f ca="1">+V38*(1+returns!AN39)+data!AT39</f>
        <v>16171.096557113544</v>
      </c>
      <c r="W39" s="50">
        <f ca="1">+W38*(1+returns!AO39)+data!AU39</f>
        <v>9557.6740688678656</v>
      </c>
      <c r="X39" s="50">
        <f ca="1">+X38*(1+returns!AP39)+data!AV39</f>
        <v>11195.602545606682</v>
      </c>
      <c r="Y39" s="50"/>
      <c r="Z39" s="50">
        <f t="shared" ca="1" si="8"/>
        <v>1633.6095465518879</v>
      </c>
      <c r="AA39" s="50">
        <f ca="1">+AVERAGE(O38)*returns!AG39</f>
        <v>916.73553365287864</v>
      </c>
      <c r="AB39" s="50">
        <f ca="1">+AVERAGE(P38)*returns!AH39</f>
        <v>187.04907236971741</v>
      </c>
      <c r="AC39" s="50">
        <f ca="1">+AVERAGE(Q38)*returns!AI39</f>
        <v>233.82954130934417</v>
      </c>
      <c r="AD39" s="50">
        <f ca="1">+AVERAGE(R38)*returns!AJ39</f>
        <v>295.99539921994761</v>
      </c>
      <c r="AE39" s="50"/>
      <c r="AF39" s="50">
        <f t="shared" ca="1" si="9"/>
        <v>2090.3012598906666</v>
      </c>
      <c r="AG39" s="50">
        <f ca="1">+AVERAGE(U38)*returns!AS39</f>
        <v>434.44895095262217</v>
      </c>
      <c r="AH39" s="50">
        <f ca="1">+AVERAGE(V38)*returns!AT39</f>
        <v>1112.3146596533682</v>
      </c>
      <c r="AI39" s="50">
        <f ca="1">+AVERAGE(W38)*returns!AU39</f>
        <v>190.38071163718985</v>
      </c>
      <c r="AJ39" s="50">
        <f ca="1">+AVERAGE(X38)*returns!AV39</f>
        <v>353.15693764748619</v>
      </c>
      <c r="AL39" s="50">
        <f t="shared" ca="1" si="32"/>
        <v>437.31082525555837</v>
      </c>
      <c r="AM39" s="50">
        <f ca="1">+AM38*(1+assumptions!$D17)+($K39-$K38-$G38)/2*AM38/$AL38</f>
        <v>229.60725807029152</v>
      </c>
      <c r="AN39" s="50">
        <f ca="1">+AN38*(1+assumptions!$D17)+($K39-$K38-$G38)/2*AN38/$AL38</f>
        <v>36.155332690787318</v>
      </c>
      <c r="AO39" s="50">
        <f ca="1">+AO38*(1+assumptions!$D17)+($K39-$K38-$G38)/2*AO38/$AL38</f>
        <v>51.661318097126092</v>
      </c>
      <c r="AP39" s="50">
        <f ca="1">+AP38*(1+assumptions!$D17)+($K39-$K38-$G38)/2*AP38/$AL38</f>
        <v>119.88691639735342</v>
      </c>
      <c r="AQ39" s="50"/>
      <c r="AR39" s="50">
        <f t="shared" ca="1" si="31"/>
        <v>1686.602268968888</v>
      </c>
      <c r="AS39" s="50">
        <f ca="1">+AS38*(1+assumptions!$D17)-($K39-$K38-$G38)/2*AS38/$AR38</f>
        <v>321.22707373442734</v>
      </c>
      <c r="AT39" s="50">
        <f ca="1">+AT38*(1+assumptions!$D17)-($K39-$K38-$G38)/2*AT38/$AR38</f>
        <v>792.580051547832</v>
      </c>
      <c r="AU39" s="50">
        <f ca="1">+AU38*(1+assumptions!$D17)-($K39-$K38-$G38)/2*AU38/$AR38</f>
        <v>149.66285458646377</v>
      </c>
      <c r="AV39" s="50">
        <f ca="1">+AV38*(1+assumptions!$D17)-($K39-$K38-$G38)/2*AV38/$AR38</f>
        <v>423.13228910016517</v>
      </c>
      <c r="AX39" s="51">
        <f ca="1">AVERAGE(returns!Z39,returns!AL39)</f>
        <v>1.3565434624842811E-2</v>
      </c>
      <c r="AY39" s="51">
        <f>AVERAGE(returns!AA39,returns!AM39)</f>
        <v>0</v>
      </c>
      <c r="AZ39" s="51">
        <f ca="1">AVERAGE(returns!AB39,returns!AN39)</f>
        <v>1.4210854715202004E-16</v>
      </c>
      <c r="BA39" s="51">
        <f>AVERAGE(returns!AC39,returns!AO39)</f>
        <v>0.05</v>
      </c>
      <c r="BB39" s="51">
        <f>AVERAGE(returns!AD39,returns!AP39)</f>
        <v>0</v>
      </c>
      <c r="BC39" s="51"/>
      <c r="BD39" s="51">
        <f ca="1">AVERAGE(returns!AF39,returns!AR39)</f>
        <v>5.4521147789991342E-2</v>
      </c>
      <c r="BE39" s="51">
        <f>AVERAGE(returns!AG39,returns!AS39)</f>
        <v>8.7123590227133979E-2</v>
      </c>
      <c r="BF39" s="51">
        <f>AVERAGE(returns!AH39,returns!AT39)</f>
        <v>7.9020472442942413E-2</v>
      </c>
      <c r="BG39" s="51">
        <f>AVERAGE(returns!AI39,returns!AU39)</f>
        <v>2.350943534560139E-2</v>
      </c>
      <c r="BH39" s="51">
        <f>AVERAGE(returns!AJ39,returns!AV39)</f>
        <v>3.5163931357185159E-2</v>
      </c>
      <c r="BI39" s="51"/>
      <c r="BJ39" s="51">
        <f t="shared" ca="1" si="10"/>
        <v>1</v>
      </c>
      <c r="BK39" s="51">
        <f t="shared" ca="1" si="11"/>
        <v>0.23189232067233909</v>
      </c>
      <c r="BL39" s="51">
        <f t="shared" ca="1" si="12"/>
        <v>0.22432066911282239</v>
      </c>
      <c r="BM39" s="51">
        <f t="shared" ca="1" si="13"/>
        <v>0.2739607258802168</v>
      </c>
      <c r="BN39" s="51">
        <f t="shared" ca="1" si="14"/>
        <v>0.26982628433462169</v>
      </c>
      <c r="BO39" s="51"/>
      <c r="BP39" s="51">
        <f ca="1">AVERAGE(returns!B39,returns!N39)</f>
        <v>1.3565434624842811E-2</v>
      </c>
      <c r="BQ39" s="51">
        <f>AVERAGE(returns!C39,returns!O39)</f>
        <v>0</v>
      </c>
      <c r="BR39" s="51">
        <f ca="1">AVERAGE(returns!D39,returns!P39)</f>
        <v>1.4210854715202004E-16</v>
      </c>
      <c r="BS39" s="51">
        <f>AVERAGE(returns!E39,returns!Q39)</f>
        <v>0.05</v>
      </c>
      <c r="BT39" s="51">
        <f>AVERAGE(returns!F39,returns!R39)</f>
        <v>0</v>
      </c>
      <c r="BU39" s="51"/>
      <c r="BV39" s="51">
        <f ca="1">AVERAGE(returns!H39,returns!T39)</f>
        <v>0</v>
      </c>
      <c r="BW39" s="51">
        <f>AVERAGE(returns!I39,returns!U39)</f>
        <v>0</v>
      </c>
      <c r="BX39" s="51">
        <f>AVERAGE(returns!J39,returns!V39)</f>
        <v>0</v>
      </c>
      <c r="BY39" s="51">
        <f>AVERAGE(returns!K39,returns!W39)</f>
        <v>0</v>
      </c>
      <c r="BZ39" s="51">
        <f>AVERAGE(returns!L39,returns!X39)</f>
        <v>0</v>
      </c>
      <c r="CA39" s="51"/>
      <c r="CB39" s="51">
        <f ca="1">$BK39*(returns!AA39-returns!AM39)+(returns!AB39-returns!AN39)*data!$BL39+data!$BM39*(returns!AC39-returns!AO39)+(returns!AD39-returns!AP39)*data!$BN39</f>
        <v>-2.3377115214780949E-16</v>
      </c>
      <c r="CC39" s="51">
        <f ca="1">$BK39*(returns!AG39-returns!AS39)+(returns!AH39-returns!AT39)*data!$BL39+data!$BM39*(returns!AI39-returns!AU39)+(returns!AJ39-returns!AV39)*data!$BN39</f>
        <v>1.4351253997812664E-2</v>
      </c>
      <c r="CD39" s="51">
        <f ca="1">$BK39*(returns!C39-returns!O39)+(returns!D39-returns!P39)*data!$BL39+data!$BM39*(returns!E39-returns!Q39)+(returns!F39-returns!R39)*data!$BN39</f>
        <v>-2.3377115214780949E-16</v>
      </c>
      <c r="CE39" s="51">
        <f ca="1">$BK39*(returns!I39-returns!U39)+(returns!J39-returns!V39)*data!$BL39+data!$BM39*(returns!K39-returns!W39)+(returns!L39-returns!X39)*data!$BN39</f>
        <v>0</v>
      </c>
      <c r="CF39" s="51">
        <f t="shared" ca="1" si="15"/>
        <v>5.6443713137898453E-3</v>
      </c>
      <c r="CG39" s="51">
        <f t="shared" ca="1" si="16"/>
        <v>-6.024944711595071E-3</v>
      </c>
      <c r="CH39" s="51">
        <f t="shared" ca="1" si="17"/>
        <v>5.6443713137898453E-3</v>
      </c>
      <c r="CI39" s="51">
        <f t="shared" ca="1" si="18"/>
        <v>0</v>
      </c>
    </row>
    <row r="40" spans="1:87">
      <c r="A40" s="10"/>
      <c r="B40" s="25"/>
      <c r="C40" s="25"/>
      <c r="D40" s="25"/>
      <c r="E40" s="8"/>
      <c r="F40" s="45"/>
      <c r="G40" s="45"/>
      <c r="H40" s="12"/>
      <c r="I40" s="13"/>
      <c r="K40" s="17"/>
      <c r="L40" s="17"/>
      <c r="M40" s="40"/>
      <c r="AL40" s="50"/>
    </row>
    <row r="41" spans="1:87">
      <c r="A41" s="54" t="s">
        <v>19</v>
      </c>
      <c r="E41" s="7"/>
      <c r="H41" s="11"/>
      <c r="I41" s="57"/>
      <c r="J41" s="108"/>
      <c r="K41" s="17"/>
      <c r="L41" s="17"/>
      <c r="M41" s="40"/>
      <c r="AL41" s="46"/>
      <c r="CB41" s="57">
        <f>AVERAGE(CB4:CB25)</f>
        <v>-4.5330869643573999E-5</v>
      </c>
      <c r="CC41" s="57">
        <f t="shared" ref="CC41:CG41" si="33">AVERAGE(CC4:CC25)</f>
        <v>1.732819436797739E-2</v>
      </c>
      <c r="CD41" s="57">
        <f t="shared" si="33"/>
        <v>-6.4424258103464472E-4</v>
      </c>
      <c r="CE41" s="57">
        <f t="shared" si="33"/>
        <v>9.1959543948253114E-4</v>
      </c>
      <c r="CF41" s="57">
        <f>AVERAGE(CF4:CF25)</f>
        <v>3.953496718170935E-3</v>
      </c>
      <c r="CG41" s="57">
        <f t="shared" si="33"/>
        <v>-2.6559487158345262E-3</v>
      </c>
      <c r="CH41" s="57">
        <f>AVERAGE(CH4:CH25)</f>
        <v>3.9949820583691821E-3</v>
      </c>
      <c r="CI41" s="57">
        <f>AVERAGE(CI4:CI25)</f>
        <v>-5.9756347209033113E-5</v>
      </c>
    </row>
    <row r="42" spans="1:87">
      <c r="A42" s="54" t="s">
        <v>20</v>
      </c>
      <c r="E42" s="51"/>
      <c r="H42" s="51"/>
      <c r="I42" s="57"/>
      <c r="J42" s="108"/>
      <c r="K42" s="17"/>
      <c r="L42" s="17"/>
      <c r="M42" s="40"/>
      <c r="AL42" s="46"/>
      <c r="CB42" s="57">
        <f t="shared" ref="CB42:CI42" ca="1" si="34">AVERAGE(CB26:CB39)</f>
        <v>-4.4307955704884237E-5</v>
      </c>
      <c r="CC42" s="57">
        <f t="shared" ca="1" si="34"/>
        <v>1.5790801892239033E-2</v>
      </c>
      <c r="CD42" s="57">
        <f t="shared" ca="1" si="34"/>
        <v>6.283977178922625E-5</v>
      </c>
      <c r="CE42" s="57">
        <f t="shared" ca="1" si="34"/>
        <v>-1.0714772749411048E-4</v>
      </c>
      <c r="CF42" s="57">
        <f t="shared" ca="1" si="34"/>
        <v>6.7862329575027903E-3</v>
      </c>
      <c r="CG42" s="57">
        <f t="shared" ca="1" si="34"/>
        <v>-3.1624340596181667E-3</v>
      </c>
      <c r="CH42" s="57">
        <f t="shared" ca="1" si="34"/>
        <v>6.7862329575027903E-3</v>
      </c>
      <c r="CI42" s="57">
        <f t="shared" ca="1" si="34"/>
        <v>-5.8082259240294877E-21</v>
      </c>
    </row>
    <row r="43" spans="1:87">
      <c r="A43" s="54" t="s">
        <v>21</v>
      </c>
      <c r="E43" s="51"/>
      <c r="H43" s="51"/>
      <c r="I43" s="51"/>
      <c r="J43" s="108"/>
      <c r="K43" s="40"/>
      <c r="L43" s="17"/>
      <c r="M43" s="40"/>
      <c r="AL43" s="46"/>
      <c r="CB43" s="57">
        <f t="shared" ref="CB43:CG43" ca="1" si="35">AVERAGE(CB4:CB39)</f>
        <v>-4.4933069778527979E-5</v>
      </c>
      <c r="CC43" s="57">
        <f t="shared" ca="1" si="35"/>
        <v>1.6730319516301363E-2</v>
      </c>
      <c r="CD43" s="57">
        <f t="shared" ca="1" si="35"/>
        <v>-3.6926611049202827E-4</v>
      </c>
      <c r="CE43" s="57">
        <f t="shared" ca="1" si="35"/>
        <v>5.2030643010272611E-4</v>
      </c>
      <c r="CF43" s="57">
        <f ca="1">AVERAGE(CF4:CF39)</f>
        <v>5.0551163667999898E-3</v>
      </c>
      <c r="CG43" s="57">
        <f t="shared" ca="1" si="35"/>
        <v>-2.8529152384170527E-3</v>
      </c>
      <c r="CH43" s="57">
        <f ca="1">AVERAGE(CH4:CH39)</f>
        <v>5.0804685191433623E-3</v>
      </c>
      <c r="CI43" s="57">
        <f ca="1">AVERAGE(CI4:CI39)</f>
        <v>-3.6517767738853566E-5</v>
      </c>
    </row>
    <row r="44" spans="1:87">
      <c r="A44" s="9"/>
      <c r="D44" s="27"/>
      <c r="E44" s="51"/>
      <c r="H44" s="51"/>
      <c r="I44" s="51"/>
      <c r="J44" s="108"/>
      <c r="K44" s="17"/>
      <c r="L44" s="17"/>
      <c r="M44" s="40"/>
      <c r="AL44" s="46"/>
    </row>
    <row r="45" spans="1:87">
      <c r="A45" s="9"/>
      <c r="D45" s="27"/>
      <c r="E45" s="51"/>
      <c r="H45" s="51"/>
      <c r="I45" s="51"/>
      <c r="J45" s="108"/>
      <c r="K45" s="17"/>
      <c r="L45" s="17"/>
      <c r="M45" s="40"/>
      <c r="AL45" s="46"/>
    </row>
    <row r="46" spans="1:87">
      <c r="A46" s="9"/>
      <c r="D46" s="27"/>
      <c r="E46" s="51"/>
      <c r="H46" s="51"/>
      <c r="I46" s="51"/>
      <c r="J46" s="108"/>
      <c r="K46" s="17"/>
      <c r="L46" s="17"/>
      <c r="M46" s="40"/>
      <c r="AL46" s="46"/>
    </row>
    <row r="47" spans="1:87">
      <c r="A47" s="35"/>
      <c r="D47" s="27"/>
      <c r="E47" s="51"/>
      <c r="H47" s="51"/>
      <c r="I47" s="51"/>
      <c r="J47" s="108"/>
      <c r="K47" s="17"/>
      <c r="L47" s="17"/>
      <c r="M47" s="40"/>
      <c r="AL47" s="46"/>
    </row>
    <row r="48" spans="1:87">
      <c r="A48" s="54"/>
      <c r="D48" s="27"/>
      <c r="E48" s="51"/>
      <c r="H48" s="51"/>
      <c r="I48" s="51"/>
      <c r="J48" s="108"/>
      <c r="K48" s="17"/>
      <c r="L48" s="17"/>
      <c r="M48" s="40"/>
      <c r="AL48" s="46"/>
    </row>
    <row r="49" spans="1:38">
      <c r="A49" s="54"/>
      <c r="D49" s="27"/>
      <c r="E49" s="51"/>
      <c r="H49" s="51"/>
      <c r="I49" s="51"/>
      <c r="J49" s="108"/>
      <c r="K49" s="17"/>
      <c r="L49" s="17"/>
      <c r="M49" s="40"/>
      <c r="AL49" s="46"/>
    </row>
    <row r="50" spans="1:38">
      <c r="A50" s="54"/>
      <c r="D50" s="27"/>
      <c r="E50" s="51"/>
      <c r="H50" s="51"/>
      <c r="I50" s="51"/>
      <c r="J50" s="108"/>
      <c r="K50" s="17"/>
      <c r="L50" s="17"/>
      <c r="M50" s="40"/>
      <c r="AL50" s="46"/>
    </row>
    <row r="51" spans="1:38">
      <c r="A51" s="54"/>
      <c r="D51" s="27"/>
      <c r="E51" s="51"/>
      <c r="H51" s="51"/>
      <c r="I51" s="51"/>
      <c r="J51" s="108"/>
      <c r="K51" s="17"/>
      <c r="L51" s="17"/>
      <c r="M51" s="40"/>
    </row>
    <row r="52" spans="1:38">
      <c r="A52" s="54"/>
      <c r="D52" s="27"/>
      <c r="E52" s="51"/>
      <c r="H52" s="51"/>
      <c r="I52" s="51"/>
      <c r="J52" s="108"/>
      <c r="K52" s="17"/>
      <c r="L52" s="17"/>
      <c r="M52" s="40"/>
    </row>
    <row r="53" spans="1:38">
      <c r="A53" s="54"/>
      <c r="D53" s="27"/>
      <c r="E53" s="51"/>
      <c r="H53" s="51"/>
      <c r="I53" s="51"/>
      <c r="J53" s="108"/>
      <c r="K53" s="17"/>
      <c r="L53" s="17"/>
      <c r="M53" s="40"/>
    </row>
    <row r="54" spans="1:38">
      <c r="A54" s="54"/>
      <c r="E54" s="51"/>
      <c r="I54" s="51"/>
      <c r="K54" s="17"/>
      <c r="L54" s="17"/>
      <c r="M54" s="40"/>
    </row>
    <row r="55" spans="1:38">
      <c r="A55" s="54"/>
      <c r="E55" s="51"/>
      <c r="I55" s="51"/>
      <c r="K55" s="17"/>
      <c r="L55" s="17"/>
      <c r="M55" s="40"/>
    </row>
    <row r="56" spans="1:38">
      <c r="A56" s="54"/>
      <c r="E56" s="51"/>
      <c r="I56" s="51"/>
      <c r="K56" s="17"/>
      <c r="L56" s="17"/>
      <c r="M56" s="40"/>
    </row>
    <row r="57" spans="1:38">
      <c r="A57" s="54"/>
      <c r="E57" s="51"/>
      <c r="I57" s="51"/>
      <c r="K57" s="17"/>
      <c r="L57" s="17"/>
      <c r="M57" s="40"/>
    </row>
    <row r="58" spans="1:38">
      <c r="A58" s="54"/>
      <c r="E58" s="51"/>
      <c r="I58" s="51"/>
      <c r="K58" s="17"/>
      <c r="L58" s="17"/>
      <c r="M58" s="40"/>
    </row>
    <row r="59" spans="1:38">
      <c r="A59" s="54"/>
      <c r="E59" s="51"/>
      <c r="I59" s="51"/>
      <c r="K59" s="17"/>
      <c r="L59" s="17"/>
      <c r="M59" s="40"/>
    </row>
    <row r="60" spans="1:38">
      <c r="A60" s="54"/>
      <c r="E60" s="51"/>
      <c r="I60" s="51"/>
      <c r="K60" s="17"/>
      <c r="L60" s="17"/>
      <c r="M60" s="40"/>
    </row>
    <row r="61" spans="1:38">
      <c r="A61" s="54"/>
      <c r="E61" s="51"/>
      <c r="I61" s="51"/>
      <c r="K61" s="17"/>
      <c r="L61" s="17"/>
      <c r="M61" s="40"/>
    </row>
    <row r="62" spans="1:38">
      <c r="A62" s="9"/>
    </row>
    <row r="63" spans="1:38">
      <c r="A63" s="9"/>
      <c r="I63" s="13"/>
      <c r="K63" s="15"/>
      <c r="L63" s="15"/>
    </row>
    <row r="64" spans="1:38">
      <c r="A64" s="9"/>
    </row>
    <row r="65" spans="1:13">
      <c r="A65" s="9"/>
      <c r="I65" s="14"/>
      <c r="J65" s="16"/>
      <c r="K65" s="16"/>
      <c r="L65" s="16"/>
      <c r="M65" s="39"/>
    </row>
    <row r="66" spans="1:13">
      <c r="A66" s="9"/>
      <c r="I66" s="14"/>
      <c r="J66" s="16"/>
      <c r="K66" s="16"/>
      <c r="L66" s="16"/>
      <c r="M66" s="39"/>
    </row>
    <row r="67" spans="1:13">
      <c r="A67" s="9"/>
      <c r="I67" s="14"/>
      <c r="J67" s="16"/>
      <c r="K67" s="16"/>
      <c r="L67" s="16"/>
      <c r="M67" s="39"/>
    </row>
    <row r="68" spans="1:13">
      <c r="I68" s="14"/>
      <c r="J68" s="16"/>
      <c r="K68" s="16"/>
      <c r="L68" s="16"/>
      <c r="M68" s="39"/>
    </row>
    <row r="69" spans="1:13">
      <c r="I69" s="14"/>
      <c r="J69" s="16"/>
      <c r="K69" s="16"/>
      <c r="L69" s="16"/>
      <c r="M69" s="39"/>
    </row>
    <row r="70" spans="1:13">
      <c r="I70" s="14"/>
      <c r="J70" s="16"/>
      <c r="K70" s="16"/>
      <c r="L70" s="16"/>
      <c r="M70" s="39"/>
    </row>
    <row r="71" spans="1:13">
      <c r="I71" s="14"/>
      <c r="J71" s="16"/>
      <c r="K71" s="16"/>
      <c r="L71" s="16"/>
      <c r="M71" s="39"/>
    </row>
    <row r="72" spans="1:13">
      <c r="I72" s="14"/>
      <c r="J72" s="16"/>
      <c r="K72" s="16"/>
      <c r="L72" s="16"/>
      <c r="M72" s="39"/>
    </row>
    <row r="73" spans="1:13">
      <c r="I73" s="14"/>
      <c r="J73" s="16"/>
      <c r="K73" s="16"/>
      <c r="L73" s="16"/>
      <c r="M73" s="39"/>
    </row>
    <row r="74" spans="1:13">
      <c r="I74" s="14"/>
      <c r="J74" s="16"/>
      <c r="K74" s="16"/>
      <c r="L74" s="16"/>
      <c r="M74" s="39"/>
    </row>
    <row r="75" spans="1:13">
      <c r="I75" s="14"/>
      <c r="J75" s="16"/>
      <c r="K75" s="16"/>
      <c r="L75" s="16"/>
      <c r="M75" s="39"/>
    </row>
    <row r="76" spans="1:13">
      <c r="I76" s="14"/>
      <c r="J76" s="16"/>
      <c r="K76" s="16"/>
      <c r="L76" s="16"/>
      <c r="M76" s="39"/>
    </row>
    <row r="77" spans="1:13">
      <c r="I77" s="14"/>
      <c r="J77" s="16"/>
      <c r="K77" s="16"/>
      <c r="L77" s="16"/>
      <c r="M77" s="39"/>
    </row>
    <row r="78" spans="1:13">
      <c r="I78" s="14"/>
      <c r="J78" s="16"/>
      <c r="K78" s="16"/>
      <c r="L78" s="16"/>
      <c r="M78" s="39"/>
    </row>
    <row r="79" spans="1:13">
      <c r="I79" s="14"/>
      <c r="J79" s="16"/>
      <c r="K79" s="16"/>
      <c r="L79" s="16"/>
      <c r="M79" s="39"/>
    </row>
    <row r="80" spans="1:13">
      <c r="I80" s="14"/>
      <c r="J80" s="16"/>
      <c r="K80" s="16"/>
      <c r="L80" s="16"/>
      <c r="M80" s="39"/>
    </row>
    <row r="81" spans="9:13">
      <c r="I81" s="14"/>
      <c r="J81" s="16"/>
      <c r="K81" s="16"/>
      <c r="L81" s="16"/>
      <c r="M81" s="39"/>
    </row>
    <row r="82" spans="9:13">
      <c r="I82" s="14"/>
      <c r="J82" s="16"/>
      <c r="K82" s="16"/>
      <c r="L82" s="16"/>
      <c r="M82" s="39"/>
    </row>
    <row r="83" spans="9:13">
      <c r="I83" s="14"/>
      <c r="J83" s="16"/>
      <c r="K83" s="16"/>
      <c r="L83" s="16"/>
      <c r="M83" s="39"/>
    </row>
    <row r="84" spans="9:13">
      <c r="I84" s="14"/>
      <c r="J84" s="16"/>
      <c r="K84" s="16"/>
      <c r="L84" s="16"/>
      <c r="M84" s="39"/>
    </row>
    <row r="85" spans="9:13">
      <c r="I85" s="14"/>
      <c r="J85" s="16"/>
      <c r="K85" s="16"/>
      <c r="L85" s="16"/>
      <c r="M85" s="39"/>
    </row>
    <row r="86" spans="9:13">
      <c r="I86" s="14"/>
      <c r="J86" s="16"/>
      <c r="K86" s="16"/>
      <c r="L86" s="16"/>
      <c r="M86" s="39"/>
    </row>
    <row r="87" spans="9:13">
      <c r="I87" s="14"/>
      <c r="J87" s="16"/>
      <c r="K87" s="16"/>
      <c r="L87" s="16"/>
      <c r="M87" s="39"/>
    </row>
    <row r="88" spans="9:13">
      <c r="I88" s="14"/>
      <c r="J88" s="16"/>
      <c r="K88" s="16"/>
      <c r="L88" s="16"/>
      <c r="M88" s="39"/>
    </row>
    <row r="89" spans="9:13">
      <c r="I89" s="14"/>
      <c r="J89" s="16"/>
      <c r="K89" s="16"/>
      <c r="L89" s="16"/>
      <c r="M89" s="39"/>
    </row>
    <row r="90" spans="9:13">
      <c r="I90" s="14"/>
      <c r="J90" s="16"/>
      <c r="K90" s="16"/>
      <c r="L90" s="16"/>
      <c r="M90" s="39"/>
    </row>
    <row r="91" spans="9:13">
      <c r="I91" s="14"/>
      <c r="J91" s="16"/>
      <c r="K91" s="16"/>
      <c r="L91" s="16"/>
      <c r="M91" s="39"/>
    </row>
    <row r="92" spans="9:13">
      <c r="I92" s="14"/>
      <c r="J92" s="16"/>
      <c r="K92" s="16"/>
      <c r="L92" s="16"/>
      <c r="M92" s="39"/>
    </row>
    <row r="93" spans="9:13">
      <c r="I93" s="14"/>
      <c r="J93" s="16"/>
      <c r="K93" s="16"/>
      <c r="L93" s="16"/>
      <c r="M93" s="39"/>
    </row>
    <row r="94" spans="9:13">
      <c r="I94" s="14"/>
      <c r="J94" s="16"/>
      <c r="K94" s="16"/>
      <c r="L94" s="16"/>
      <c r="M94" s="39"/>
    </row>
    <row r="95" spans="9:13">
      <c r="I95" s="14"/>
      <c r="J95" s="16"/>
      <c r="K95" s="16"/>
      <c r="L95" s="16"/>
      <c r="M95" s="39"/>
    </row>
    <row r="96" spans="9:13">
      <c r="I96" s="14"/>
      <c r="J96" s="16"/>
      <c r="K96" s="16"/>
      <c r="L96" s="16"/>
      <c r="M96" s="39"/>
    </row>
    <row r="97" spans="9:13">
      <c r="I97" s="14"/>
      <c r="J97" s="16"/>
      <c r="K97" s="16"/>
      <c r="L97" s="16"/>
      <c r="M97" s="39"/>
    </row>
    <row r="98" spans="9:13">
      <c r="I98" s="14"/>
      <c r="J98" s="16"/>
      <c r="K98" s="16"/>
      <c r="L98" s="16"/>
      <c r="M98" s="39"/>
    </row>
    <row r="99" spans="9:13">
      <c r="I99" s="14"/>
      <c r="J99" s="16"/>
      <c r="K99" s="16"/>
      <c r="L99" s="16"/>
      <c r="M99" s="39"/>
    </row>
    <row r="100" spans="9:13">
      <c r="I100" s="14"/>
      <c r="J100" s="16"/>
      <c r="K100" s="16"/>
      <c r="L100" s="16"/>
      <c r="M100" s="39"/>
    </row>
    <row r="101" spans="9:13">
      <c r="I101" s="14"/>
      <c r="J101" s="16"/>
      <c r="K101" s="16"/>
      <c r="L101" s="16"/>
      <c r="M101" s="39"/>
    </row>
    <row r="102" spans="9:13">
      <c r="I102" s="14"/>
      <c r="J102" s="16"/>
      <c r="K102" s="16"/>
      <c r="L102" s="16"/>
      <c r="M102" s="39"/>
    </row>
    <row r="103" spans="9:13">
      <c r="I103" s="14"/>
      <c r="J103" s="16"/>
      <c r="K103" s="16"/>
      <c r="L103" s="16"/>
      <c r="M103" s="39"/>
    </row>
    <row r="104" spans="9:13">
      <c r="I104" s="14"/>
      <c r="J104" s="16"/>
      <c r="K104" s="16"/>
      <c r="L104" s="16"/>
      <c r="M104" s="39"/>
    </row>
    <row r="105" spans="9:13">
      <c r="I105" s="14"/>
      <c r="J105" s="16"/>
      <c r="K105" s="16"/>
      <c r="L105" s="16"/>
      <c r="M105" s="39"/>
    </row>
    <row r="106" spans="9:13">
      <c r="I106" s="14"/>
      <c r="J106" s="16"/>
      <c r="K106" s="16"/>
      <c r="L106" s="16"/>
      <c r="M106" s="39"/>
    </row>
    <row r="107" spans="9:13">
      <c r="I107" s="14"/>
      <c r="J107" s="16"/>
      <c r="K107" s="16"/>
      <c r="L107" s="16"/>
      <c r="M107" s="39"/>
    </row>
    <row r="108" spans="9:13">
      <c r="I108" s="14"/>
      <c r="J108" s="16"/>
      <c r="K108" s="16"/>
      <c r="L108" s="16"/>
      <c r="M108" s="39"/>
    </row>
    <row r="109" spans="9:13">
      <c r="I109" s="14"/>
      <c r="J109" s="16"/>
      <c r="K109" s="16"/>
      <c r="L109" s="16"/>
      <c r="M109" s="39"/>
    </row>
    <row r="110" spans="9:13">
      <c r="I110" s="14"/>
      <c r="J110" s="16"/>
      <c r="K110" s="16"/>
      <c r="L110" s="16"/>
      <c r="M110" s="39"/>
    </row>
    <row r="111" spans="9:13">
      <c r="I111" s="14"/>
      <c r="J111" s="16"/>
      <c r="K111" s="16"/>
      <c r="L111" s="16"/>
      <c r="M111" s="39"/>
    </row>
    <row r="112" spans="9:13">
      <c r="I112" s="14"/>
      <c r="J112" s="16"/>
      <c r="K112" s="16"/>
      <c r="L112" s="16"/>
      <c r="M112" s="39"/>
    </row>
    <row r="113" spans="9:13">
      <c r="I113" s="14"/>
      <c r="J113" s="16"/>
      <c r="K113" s="16"/>
      <c r="L113" s="16"/>
      <c r="M113" s="39"/>
    </row>
    <row r="114" spans="9:13">
      <c r="I114" s="14"/>
      <c r="J114" s="16"/>
      <c r="K114" s="16"/>
      <c r="L114" s="16"/>
      <c r="M114" s="39"/>
    </row>
    <row r="115" spans="9:13">
      <c r="I115" s="14"/>
      <c r="J115" s="16"/>
      <c r="K115" s="16"/>
      <c r="L115" s="16"/>
      <c r="M115" s="39"/>
    </row>
    <row r="116" spans="9:13">
      <c r="I116" s="14"/>
      <c r="J116" s="16"/>
      <c r="K116" s="16"/>
      <c r="L116" s="16"/>
      <c r="M116" s="39"/>
    </row>
    <row r="117" spans="9:13">
      <c r="I117" s="14"/>
      <c r="J117" s="16"/>
      <c r="K117" s="16"/>
      <c r="L117" s="16"/>
      <c r="M117" s="39"/>
    </row>
  </sheetData>
  <mergeCells count="11">
    <mergeCell ref="AR1:AV1"/>
    <mergeCell ref="AX1:BB1"/>
    <mergeCell ref="BJ1:BN1"/>
    <mergeCell ref="BP1:BT1"/>
    <mergeCell ref="BV1:BZ1"/>
    <mergeCell ref="BD1:BH1"/>
    <mergeCell ref="N1:R1"/>
    <mergeCell ref="T1:X1"/>
    <mergeCell ref="Z1:AD1"/>
    <mergeCell ref="AF1:AJ1"/>
    <mergeCell ref="AL1:AP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chart and table</vt:lpstr>
      <vt:lpstr>returns</vt:lpstr>
      <vt:lpstr>assumptions</vt:lpstr>
      <vt:lpstr>data</vt:lpstr>
    </vt:vector>
  </TitlesOfParts>
  <Company>Federal Reserve Board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Curcuru</dc:creator>
  <cp:lastModifiedBy>pubdat</cp:lastModifiedBy>
  <dcterms:created xsi:type="dcterms:W3CDTF">2013-01-29T13:26:17Z</dcterms:created>
  <dcterms:modified xsi:type="dcterms:W3CDTF">2013-05-22T19:26:25Z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qminfo">
    <vt:i4>23</vt:i4>
  </property>
  <property fmtid="{D5CDD505-2E9C-101B-9397-08002B2CF9AE}" pid="3" name="lqmsess">
    <vt:lpwstr>cb912223-130b-4557-97a1-ed2088022213</vt:lpwstr>
  </property>
</Properties>
</file>