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ml.chartshapes+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drawings/drawing10.xml" ContentType="application/vnd.openxmlformats-officedocument.drawingml.chartshapes+xml"/>
  <Override PartName="/xl/charts/chart13.xml" ContentType="application/vnd.openxmlformats-officedocument.drawingml.chart+xml"/>
  <Override PartName="/xl/drawings/drawing11.xml" ContentType="application/vnd.openxmlformats-officedocument.drawingml.chartshapes+xml"/>
  <Override PartName="/xl/charts/chart14.xml" ContentType="application/vnd.openxmlformats-officedocument.drawingml.chart+xml"/>
  <Override PartName="/xl/drawings/drawing12.xml" ContentType="application/vnd.openxmlformats-officedocument.drawingml.chartshapes+xml"/>
  <Override PartName="/xl/charts/chart15.xml" ContentType="application/vnd.openxmlformats-officedocument.drawingml.chart+xml"/>
  <Override PartName="/xl/drawings/drawing13.xml" ContentType="application/vnd.openxmlformats-officedocument.drawingml.chartshapes+xml"/>
  <Override PartName="/xl/charts/chart16.xml" ContentType="application/vnd.openxmlformats-officedocument.drawingml.chart+xml"/>
  <Override PartName="/xl/drawings/drawing14.xml" ContentType="application/vnd.openxmlformats-officedocument.drawingml.chartshapes+xml"/>
  <Override PartName="/xl/charts/chart17.xml" ContentType="application/vnd.openxmlformats-officedocument.drawingml.chart+xml"/>
  <Override PartName="/xl/drawings/drawing15.xml" ContentType="application/vnd.openxmlformats-officedocument.drawingml.chartshapes+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charts/chart20.xml" ContentType="application/vnd.openxmlformats-officedocument.drawingml.chart+xml"/>
  <Override PartName="/xl/drawings/drawing18.xml" ContentType="application/vnd.openxmlformats-officedocument.drawingml.chartshapes+xml"/>
  <Override PartName="/xl/charts/chart21.xml" ContentType="application/vnd.openxmlformats-officedocument.drawingml.chart+xml"/>
  <Override PartName="/xl/drawings/drawing19.xml" ContentType="application/vnd.openxmlformats-officedocument.drawingml.chartshapes+xml"/>
  <Override PartName="/xl/charts/chart22.xml" ContentType="application/vnd.openxmlformats-officedocument.drawingml.chart+xml"/>
  <Override PartName="/xl/drawings/drawing20.xml" ContentType="application/vnd.openxmlformats-officedocument.drawingml.chartshapes+xml"/>
  <Override PartName="/xl/charts/chart23.xml" ContentType="application/vnd.openxmlformats-officedocument.drawingml.chart+xml"/>
  <Override PartName="/xl/drawings/drawing2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1721"/>
  <workbookPr showInkAnnotation="0" autoCompressPictures="0"/>
  <bookViews>
    <workbookView xWindow="3980" yWindow="3020" windowWidth="29000" windowHeight="22240" tabRatio="500"/>
  </bookViews>
  <sheets>
    <sheet name="fig_paper" sheetId="5" r:id="rId1"/>
    <sheet name="Table 1" sheetId="6" r:id="rId2"/>
    <sheet name="Table 2" sheetId="11" r:id="rId3"/>
    <sheet name="Table 3" sheetId="12" r:id="rId4"/>
    <sheet name="fig_slides" sheetId="4" r:id="rId5"/>
    <sheet name="Table 1slide" sheetId="24" r:id="rId6"/>
    <sheet name="Table 2Aslide" sheetId="20" r:id="rId7"/>
    <sheet name="Table 2Cslide" sheetId="21" r:id="rId8"/>
    <sheet name="Table 3slide" sheetId="23" r:id="rId9"/>
    <sheet name="data" sheetId="1" r:id="rId10"/>
    <sheet name="data-charitable" sheetId="16" r:id="rId11"/>
    <sheet name="MTR-calc" sheetId="7" r:id="rId12"/>
  </sheets>
  <externalReferences>
    <externalReference r:id="rId13"/>
  </externalReferences>
  <definedNames>
    <definedName name="column_head" localSheetId="10">#REF!</definedName>
    <definedName name="column_head" localSheetId="4">#REF!</definedName>
    <definedName name="column_head" localSheetId="5">#REF!</definedName>
    <definedName name="column_head" localSheetId="2">#REF!</definedName>
    <definedName name="column_head" localSheetId="6">#REF!</definedName>
    <definedName name="column_head" localSheetId="7">#REF!</definedName>
    <definedName name="column_head" localSheetId="3">#REF!</definedName>
    <definedName name="column_head" localSheetId="8">#REF!</definedName>
    <definedName name="column_head">#REF!</definedName>
    <definedName name="column_headings" localSheetId="10">#REF!</definedName>
    <definedName name="column_headings" localSheetId="4">#REF!</definedName>
    <definedName name="column_headings" localSheetId="5">#REF!</definedName>
    <definedName name="column_headings" localSheetId="2">#REF!</definedName>
    <definedName name="column_headings" localSheetId="6">#REF!</definedName>
    <definedName name="column_headings" localSheetId="7">#REF!</definedName>
    <definedName name="column_headings" localSheetId="3">#REF!</definedName>
    <definedName name="column_headings" localSheetId="8">#REF!</definedName>
    <definedName name="column_headings">#REF!</definedName>
    <definedName name="column_numbers" localSheetId="10">#REF!</definedName>
    <definedName name="column_numbers" localSheetId="4">#REF!</definedName>
    <definedName name="column_numbers" localSheetId="5">#REF!</definedName>
    <definedName name="column_numbers" localSheetId="2">#REF!</definedName>
    <definedName name="column_numbers" localSheetId="6">#REF!</definedName>
    <definedName name="column_numbers" localSheetId="7">#REF!</definedName>
    <definedName name="column_numbers" localSheetId="3">#REF!</definedName>
    <definedName name="column_numbers" localSheetId="8">#REF!</definedName>
    <definedName name="column_numbers">#REF!</definedName>
    <definedName name="data" localSheetId="4">#REF!</definedName>
    <definedName name="data" localSheetId="5">#REF!</definedName>
    <definedName name="data" localSheetId="2">#REF!</definedName>
    <definedName name="data" localSheetId="6">#REF!</definedName>
    <definedName name="data" localSheetId="7">#REF!</definedName>
    <definedName name="data" localSheetId="3">#REF!</definedName>
    <definedName name="data" localSheetId="8">#REF!</definedName>
    <definedName name="data">#REF!</definedName>
    <definedName name="data2" localSheetId="4">#REF!</definedName>
    <definedName name="data2" localSheetId="5">#REF!</definedName>
    <definedName name="data2" localSheetId="2">#REF!</definedName>
    <definedName name="data2" localSheetId="6">#REF!</definedName>
    <definedName name="data2" localSheetId="7">#REF!</definedName>
    <definedName name="data2" localSheetId="3">#REF!</definedName>
    <definedName name="data2" localSheetId="8">#REF!</definedName>
    <definedName name="data2">#REF!</definedName>
    <definedName name="fig4b" localSheetId="4">#REF!</definedName>
    <definedName name="fig4b" localSheetId="5">#REF!</definedName>
    <definedName name="fig4b" localSheetId="2">#REF!</definedName>
    <definedName name="fig4b" localSheetId="6">#REF!</definedName>
    <definedName name="fig4b" localSheetId="7">#REF!</definedName>
    <definedName name="fig4b" localSheetId="3">#REF!</definedName>
    <definedName name="fig4b" localSheetId="8">#REF!</definedName>
    <definedName name="fig4b">#REF!</definedName>
    <definedName name="footnotes" localSheetId="5">#REF!</definedName>
    <definedName name="footnotes" localSheetId="2">#REF!</definedName>
    <definedName name="footnotes" localSheetId="6">#REF!</definedName>
    <definedName name="footnotes" localSheetId="7">#REF!</definedName>
    <definedName name="footnotes" localSheetId="3">#REF!</definedName>
    <definedName name="footnotes" localSheetId="8">#REF!</definedName>
    <definedName name="footnotes">#REF!</definedName>
    <definedName name="footnotes2" localSheetId="5">#REF!</definedName>
    <definedName name="footnotes2" localSheetId="2">#REF!</definedName>
    <definedName name="footnotes2" localSheetId="6">#REF!</definedName>
    <definedName name="footnotes2" localSheetId="7">#REF!</definedName>
    <definedName name="footnotes2" localSheetId="3">#REF!</definedName>
    <definedName name="footnotes2" localSheetId="8">#REF!</definedName>
    <definedName name="footnotes2">#REF!</definedName>
    <definedName name="qw" localSheetId="5">#REF!</definedName>
    <definedName name="qw" localSheetId="6">#REF!</definedName>
    <definedName name="qw" localSheetId="7">#REF!</definedName>
    <definedName name="qw" localSheetId="8">#REF!</definedName>
    <definedName name="qw">#REF!</definedName>
    <definedName name="re" localSheetId="5">#REF!</definedName>
    <definedName name="re" localSheetId="6">#REF!</definedName>
    <definedName name="re" localSheetId="7">#REF!</definedName>
    <definedName name="re" localSheetId="8">#REF!</definedName>
    <definedName name="re">#REF!</definedName>
    <definedName name="spanners_level1" localSheetId="5">#REF!</definedName>
    <definedName name="spanners_level1" localSheetId="2">#REF!</definedName>
    <definedName name="spanners_level1" localSheetId="6">#REF!</definedName>
    <definedName name="spanners_level1" localSheetId="7">#REF!</definedName>
    <definedName name="spanners_level1" localSheetId="3">#REF!</definedName>
    <definedName name="spanners_level1" localSheetId="8">#REF!</definedName>
    <definedName name="spanners_level1">#REF!</definedName>
    <definedName name="spanners_level2" localSheetId="5">#REF!</definedName>
    <definedName name="spanners_level2" localSheetId="2">#REF!</definedName>
    <definedName name="spanners_level2" localSheetId="6">#REF!</definedName>
    <definedName name="spanners_level2" localSheetId="7">#REF!</definedName>
    <definedName name="spanners_level2" localSheetId="3">#REF!</definedName>
    <definedName name="spanners_level2" localSheetId="8">#REF!</definedName>
    <definedName name="spanners_level2">#REF!</definedName>
    <definedName name="spanners_level3" localSheetId="5">#REF!</definedName>
    <definedName name="spanners_level3" localSheetId="2">#REF!</definedName>
    <definedName name="spanners_level3" localSheetId="6">#REF!</definedName>
    <definedName name="spanners_level3" localSheetId="7">#REF!</definedName>
    <definedName name="spanners_level3" localSheetId="3">#REF!</definedName>
    <definedName name="spanners_level3" localSheetId="8">#REF!</definedName>
    <definedName name="spanners_level3">#REF!</definedName>
    <definedName name="spanners_level4" localSheetId="5">#REF!</definedName>
    <definedName name="spanners_level4" localSheetId="2">#REF!</definedName>
    <definedName name="spanners_level4" localSheetId="6">#REF!</definedName>
    <definedName name="spanners_level4" localSheetId="7">#REF!</definedName>
    <definedName name="spanners_level4" localSheetId="3">#REF!</definedName>
    <definedName name="spanners_level4" localSheetId="8">#REF!</definedName>
    <definedName name="spanners_level4">#REF!</definedName>
    <definedName name="spanners_level5" localSheetId="5">#REF!</definedName>
    <definedName name="spanners_level5" localSheetId="2">#REF!</definedName>
    <definedName name="spanners_level5" localSheetId="6">#REF!</definedName>
    <definedName name="spanners_level5" localSheetId="7">#REF!</definedName>
    <definedName name="spanners_level5" localSheetId="3">#REF!</definedName>
    <definedName name="spanners_level5" localSheetId="8">#REF!</definedName>
    <definedName name="spanners_level5">#REF!</definedName>
    <definedName name="spanners_levelV" localSheetId="5">#REF!</definedName>
    <definedName name="spanners_levelV" localSheetId="2">#REF!</definedName>
    <definedName name="spanners_levelV" localSheetId="6">#REF!</definedName>
    <definedName name="spanners_levelV" localSheetId="7">#REF!</definedName>
    <definedName name="spanners_levelV" localSheetId="3">#REF!</definedName>
    <definedName name="spanners_levelV" localSheetId="8">#REF!</definedName>
    <definedName name="spanners_levelV">#REF!</definedName>
    <definedName name="spanners_levelX" localSheetId="5">#REF!</definedName>
    <definedName name="spanners_levelX" localSheetId="2">#REF!</definedName>
    <definedName name="spanners_levelX" localSheetId="6">#REF!</definedName>
    <definedName name="spanners_levelX" localSheetId="7">#REF!</definedName>
    <definedName name="spanners_levelX" localSheetId="3">#REF!</definedName>
    <definedName name="spanners_levelX" localSheetId="8">#REF!</definedName>
    <definedName name="spanners_levelX">#REF!</definedName>
    <definedName name="spanners_levelY" localSheetId="5">#REF!</definedName>
    <definedName name="spanners_levelY" localSheetId="2">#REF!</definedName>
    <definedName name="spanners_levelY" localSheetId="6">#REF!</definedName>
    <definedName name="spanners_levelY" localSheetId="7">#REF!</definedName>
    <definedName name="spanners_levelY" localSheetId="3">#REF!</definedName>
    <definedName name="spanners_levelY" localSheetId="8">#REF!</definedName>
    <definedName name="spanners_levelY">#REF!</definedName>
    <definedName name="spanners_levelZ" localSheetId="5">#REF!</definedName>
    <definedName name="spanners_levelZ" localSheetId="2">#REF!</definedName>
    <definedName name="spanners_levelZ" localSheetId="6">#REF!</definedName>
    <definedName name="spanners_levelZ" localSheetId="7">#REF!</definedName>
    <definedName name="spanners_levelZ" localSheetId="3">#REF!</definedName>
    <definedName name="spanners_levelZ" localSheetId="8">#REF!</definedName>
    <definedName name="spanners_levelZ">#REF!</definedName>
    <definedName name="stub_lines" localSheetId="4">#REF!</definedName>
    <definedName name="stub_lines" localSheetId="5">#REF!</definedName>
    <definedName name="stub_lines" localSheetId="2">#REF!</definedName>
    <definedName name="stub_lines" localSheetId="6">#REF!</definedName>
    <definedName name="stub_lines" localSheetId="7">#REF!</definedName>
    <definedName name="stub_lines" localSheetId="3">#REF!</definedName>
    <definedName name="stub_lines" localSheetId="8">#REF!</definedName>
    <definedName name="stub_lines">#REF!</definedName>
    <definedName name="Table_DE.4b__Sources_of_private_wealth_accumulation_in_Germany__1870_2010___Multiplicative_decomposition">[1]TableDE4b!$A$3</definedName>
    <definedName name="titles" localSheetId="10">#REF!</definedName>
    <definedName name="titles" localSheetId="4">#REF!</definedName>
    <definedName name="titles" localSheetId="5">#REF!</definedName>
    <definedName name="titles" localSheetId="2">#REF!</definedName>
    <definedName name="titles" localSheetId="6">#REF!</definedName>
    <definedName name="titles" localSheetId="7">#REF!</definedName>
    <definedName name="titles" localSheetId="3">#REF!</definedName>
    <definedName name="titles" localSheetId="8">#REF!</definedName>
    <definedName name="titles">#REF!</definedName>
    <definedName name="totals" localSheetId="10">#REF!</definedName>
    <definedName name="totals" localSheetId="4">#REF!</definedName>
    <definedName name="totals" localSheetId="5">#REF!</definedName>
    <definedName name="totals" localSheetId="2">#REF!</definedName>
    <definedName name="totals" localSheetId="6">#REF!</definedName>
    <definedName name="totals" localSheetId="7">#REF!</definedName>
    <definedName name="totals" localSheetId="3">#REF!</definedName>
    <definedName name="totals" localSheetId="8">#REF!</definedName>
    <definedName name="totals">#REF!</definedName>
    <definedName name="wq" localSheetId="5">#REF!</definedName>
    <definedName name="wq" localSheetId="6">#REF!</definedName>
    <definedName name="wq" localSheetId="7">#REF!</definedName>
    <definedName name="wq" localSheetId="8">#REF!</definedName>
    <definedName name="wq">#REF!</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K62" i="16" l="1"/>
  <c r="L62" i="16"/>
  <c r="M62" i="16"/>
  <c r="J62"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10" i="16"/>
  <c r="K61" i="16"/>
  <c r="L61" i="16"/>
  <c r="M61" i="16"/>
  <c r="J61" i="16"/>
  <c r="K60" i="16"/>
  <c r="L60" i="16"/>
  <c r="M60" i="16"/>
  <c r="J60" i="16"/>
  <c r="K59" i="16"/>
  <c r="L59" i="16"/>
  <c r="M59" i="16"/>
  <c r="J59" i="16"/>
  <c r="K58" i="16"/>
  <c r="L58" i="16"/>
  <c r="M58" i="16"/>
  <c r="J58" i="16"/>
  <c r="K57" i="16"/>
  <c r="L57" i="16"/>
  <c r="M57" i="16"/>
  <c r="J57" i="16"/>
  <c r="K56" i="16"/>
  <c r="L56" i="16"/>
  <c r="M56" i="16"/>
  <c r="J56" i="16"/>
  <c r="K55" i="16"/>
  <c r="L55" i="16"/>
  <c r="M55" i="16"/>
  <c r="J55" i="16"/>
  <c r="K54" i="16"/>
  <c r="L54" i="16"/>
  <c r="M54" i="16"/>
  <c r="J54" i="16"/>
  <c r="K53" i="16"/>
  <c r="L53" i="16"/>
  <c r="M53" i="16"/>
  <c r="J53" i="16"/>
  <c r="K52" i="16"/>
  <c r="L52" i="16"/>
  <c r="M52" i="16"/>
  <c r="J52" i="16"/>
  <c r="K51" i="16"/>
  <c r="L51" i="16"/>
  <c r="M51" i="16"/>
  <c r="J51" i="16"/>
  <c r="K50" i="16"/>
  <c r="L50" i="16"/>
  <c r="M50" i="16"/>
  <c r="J50" i="16"/>
  <c r="K49" i="16"/>
  <c r="L49" i="16"/>
  <c r="M49" i="16"/>
  <c r="J49" i="16"/>
  <c r="K48" i="16"/>
  <c r="L48" i="16"/>
  <c r="M48" i="16"/>
  <c r="J48" i="16"/>
  <c r="K47" i="16"/>
  <c r="L47" i="16"/>
  <c r="M47" i="16"/>
  <c r="J47" i="16"/>
  <c r="K46" i="16"/>
  <c r="L46" i="16"/>
  <c r="M46" i="16"/>
  <c r="J46" i="16"/>
  <c r="K45" i="16"/>
  <c r="L45" i="16"/>
  <c r="M45" i="16"/>
  <c r="J45" i="16"/>
  <c r="K44" i="16"/>
  <c r="L44" i="16"/>
  <c r="M44" i="16"/>
  <c r="J44" i="16"/>
  <c r="K43" i="16"/>
  <c r="L43" i="16"/>
  <c r="M43" i="16"/>
  <c r="J43" i="16"/>
  <c r="K42" i="16"/>
  <c r="L42" i="16"/>
  <c r="M42" i="16"/>
  <c r="J42" i="16"/>
  <c r="K41" i="16"/>
  <c r="L41" i="16"/>
  <c r="M41" i="16"/>
  <c r="J41" i="16"/>
  <c r="K40" i="16"/>
  <c r="L40" i="16"/>
  <c r="M40" i="16"/>
  <c r="J40" i="16"/>
  <c r="K39" i="16"/>
  <c r="L39" i="16"/>
  <c r="M39" i="16"/>
  <c r="J39" i="16"/>
  <c r="K38" i="16"/>
  <c r="L38" i="16"/>
  <c r="M38" i="16"/>
  <c r="J38" i="16"/>
  <c r="K37" i="16"/>
  <c r="L37" i="16"/>
  <c r="M37" i="16"/>
  <c r="J37" i="16"/>
  <c r="K36" i="16"/>
  <c r="L36" i="16"/>
  <c r="M36" i="16"/>
  <c r="J36" i="16"/>
  <c r="K35" i="16"/>
  <c r="L35" i="16"/>
  <c r="M35" i="16"/>
  <c r="J35" i="16"/>
  <c r="K34" i="16"/>
  <c r="L34" i="16"/>
  <c r="M34" i="16"/>
  <c r="J34" i="16"/>
  <c r="K33" i="16"/>
  <c r="L33" i="16"/>
  <c r="M33" i="16"/>
  <c r="J33" i="16"/>
  <c r="K32" i="16"/>
  <c r="L32" i="16"/>
  <c r="M32" i="16"/>
  <c r="J32" i="16"/>
  <c r="K31" i="16"/>
  <c r="L31" i="16"/>
  <c r="M31" i="16"/>
  <c r="J31" i="16"/>
  <c r="K30" i="16"/>
  <c r="L30" i="16"/>
  <c r="M30" i="16"/>
  <c r="J30" i="16"/>
  <c r="K29" i="16"/>
  <c r="L29" i="16"/>
  <c r="M29" i="16"/>
  <c r="J29" i="16"/>
  <c r="K28" i="16"/>
  <c r="L28" i="16"/>
  <c r="M28" i="16"/>
  <c r="J28" i="16"/>
  <c r="K27" i="16"/>
  <c r="L27" i="16"/>
  <c r="M27" i="16"/>
  <c r="J27" i="16"/>
  <c r="K26" i="16"/>
  <c r="L26" i="16"/>
  <c r="M26" i="16"/>
  <c r="J26" i="16"/>
  <c r="K25" i="16"/>
  <c r="L25" i="16"/>
  <c r="M25" i="16"/>
  <c r="J25" i="16"/>
  <c r="K24" i="16"/>
  <c r="L24" i="16"/>
  <c r="M24" i="16"/>
  <c r="J24" i="16"/>
  <c r="K23" i="16"/>
  <c r="L23" i="16"/>
  <c r="M23" i="16"/>
  <c r="J23" i="16"/>
  <c r="K22" i="16"/>
  <c r="L22" i="16"/>
  <c r="M22" i="16"/>
  <c r="J22" i="16"/>
  <c r="K21" i="16"/>
  <c r="L21" i="16"/>
  <c r="M21" i="16"/>
  <c r="J21" i="16"/>
  <c r="K20" i="16"/>
  <c r="L20" i="16"/>
  <c r="M20" i="16"/>
  <c r="J20" i="16"/>
  <c r="K19" i="16"/>
  <c r="L19" i="16"/>
  <c r="M19" i="16"/>
  <c r="J19" i="16"/>
  <c r="K18" i="16"/>
  <c r="L18" i="16"/>
  <c r="M18" i="16"/>
  <c r="J18" i="16"/>
  <c r="K17" i="16"/>
  <c r="L17" i="16"/>
  <c r="M17" i="16"/>
  <c r="J17" i="16"/>
  <c r="K16" i="16"/>
  <c r="L16" i="16"/>
  <c r="M16" i="16"/>
  <c r="J16" i="16"/>
  <c r="K15" i="16"/>
  <c r="L15" i="16"/>
  <c r="M15" i="16"/>
  <c r="J15" i="16"/>
  <c r="K14" i="16"/>
  <c r="L14" i="16"/>
  <c r="M14" i="16"/>
  <c r="J14" i="16"/>
  <c r="K13" i="16"/>
  <c r="L13" i="16"/>
  <c r="M13" i="16"/>
  <c r="J13" i="16"/>
  <c r="K12" i="16"/>
  <c r="L12" i="16"/>
  <c r="M12" i="16"/>
  <c r="J12" i="16"/>
  <c r="K11" i="16"/>
  <c r="L11" i="16"/>
  <c r="M11" i="16"/>
  <c r="J11" i="16"/>
  <c r="K10" i="16"/>
  <c r="L10" i="16"/>
  <c r="M10" i="16"/>
  <c r="J10" i="16"/>
  <c r="K9" i="16"/>
  <c r="L9" i="16"/>
  <c r="M9" i="16"/>
  <c r="J9" i="16"/>
  <c r="I61" i="16"/>
  <c r="I60" i="16"/>
  <c r="I59" i="16"/>
  <c r="I58" i="16"/>
  <c r="I57" i="16"/>
  <c r="I56" i="16"/>
  <c r="I55" i="16"/>
  <c r="I54" i="16"/>
  <c r="I53" i="16"/>
  <c r="I52" i="16"/>
  <c r="I51" i="16"/>
  <c r="I50" i="16"/>
  <c r="I49" i="16"/>
  <c r="I48" i="16"/>
  <c r="I47" i="16"/>
  <c r="I46" i="16"/>
  <c r="I45" i="16"/>
  <c r="I44" i="16"/>
  <c r="I43" i="16"/>
  <c r="I42" i="16"/>
  <c r="I41" i="16"/>
  <c r="I40" i="16"/>
  <c r="I39" i="16"/>
  <c r="I38" i="16"/>
  <c r="I37" i="16"/>
  <c r="I36" i="16"/>
  <c r="I35" i="16"/>
  <c r="I34" i="16"/>
  <c r="I33" i="16"/>
  <c r="I32" i="16"/>
  <c r="I31" i="16"/>
  <c r="I30" i="16"/>
  <c r="I29" i="16"/>
  <c r="I28" i="16"/>
  <c r="I27" i="16"/>
  <c r="I26" i="16"/>
  <c r="I25" i="16"/>
  <c r="I24" i="16"/>
  <c r="I23" i="16"/>
  <c r="I22" i="16"/>
  <c r="I21" i="16"/>
  <c r="I20" i="16"/>
  <c r="I19" i="16"/>
  <c r="I17" i="16"/>
  <c r="I15" i="16"/>
  <c r="I13" i="16"/>
  <c r="I11" i="16"/>
  <c r="I9" i="16"/>
  <c r="BC5" i="1"/>
  <c r="BC6" i="1"/>
  <c r="BC7" i="1"/>
  <c r="BC8" i="1"/>
  <c r="BC9"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B60" i="1"/>
  <c r="BB59" i="1"/>
  <c r="BB58" i="1"/>
  <c r="BB57" i="1"/>
  <c r="BB56" i="1"/>
  <c r="BB55" i="1"/>
  <c r="BB54" i="1"/>
  <c r="BB53" i="1"/>
  <c r="BB52" i="1"/>
  <c r="BB51" i="1"/>
  <c r="BB50" i="1"/>
  <c r="BB49" i="1"/>
  <c r="BB48" i="1"/>
  <c r="BB47" i="1"/>
  <c r="BB46" i="1"/>
  <c r="BB45" i="1"/>
  <c r="BB44" i="1"/>
  <c r="BB43" i="1"/>
  <c r="BB42" i="1"/>
  <c r="BB41" i="1"/>
  <c r="BB40" i="1"/>
  <c r="BB39" i="1"/>
  <c r="BB38" i="1"/>
  <c r="BB37" i="1"/>
  <c r="BB36" i="1"/>
  <c r="BB35" i="1"/>
  <c r="BB34" i="1"/>
  <c r="BB33" i="1"/>
  <c r="BB32" i="1"/>
  <c r="BB31" i="1"/>
  <c r="BB30" i="1"/>
  <c r="BB29" i="1"/>
  <c r="BB28" i="1"/>
  <c r="BB27" i="1"/>
  <c r="BB26" i="1"/>
  <c r="BB25" i="1"/>
  <c r="BB24" i="1"/>
  <c r="BB23" i="1"/>
  <c r="BB22" i="1"/>
  <c r="BB21" i="1"/>
  <c r="BB20" i="1"/>
  <c r="BB19" i="1"/>
  <c r="BB18" i="1"/>
  <c r="BB17" i="1"/>
  <c r="BB16" i="1"/>
  <c r="BB15" i="1"/>
  <c r="BB14" i="1"/>
  <c r="BB13" i="1"/>
  <c r="BB12" i="1"/>
  <c r="BB11" i="1"/>
  <c r="BB10" i="1"/>
  <c r="BB9" i="1"/>
  <c r="BB8" i="1"/>
  <c r="BB7" i="1"/>
  <c r="BB6" i="1"/>
  <c r="BB5" i="1"/>
  <c r="BO60" i="1"/>
  <c r="BM60" i="1"/>
  <c r="BD60" i="1"/>
  <c r="BD59" i="1"/>
  <c r="BD58" i="1"/>
  <c r="BD57" i="1"/>
  <c r="BD56" i="1"/>
  <c r="BD55" i="1"/>
  <c r="BD54" i="1"/>
  <c r="BD53" i="1"/>
  <c r="BD52" i="1"/>
  <c r="BD51" i="1"/>
  <c r="BD50" i="1"/>
  <c r="BD49" i="1"/>
  <c r="BD48" i="1"/>
  <c r="BD47" i="1"/>
  <c r="BD46" i="1"/>
  <c r="BD45" i="1"/>
  <c r="BD44" i="1"/>
  <c r="BD43" i="1"/>
  <c r="BD42" i="1"/>
  <c r="BD41" i="1"/>
  <c r="BD40" i="1"/>
  <c r="BD39" i="1"/>
  <c r="BD38" i="1"/>
  <c r="BD37" i="1"/>
  <c r="BD36" i="1"/>
  <c r="BD35" i="1"/>
  <c r="BD34" i="1"/>
  <c r="BD33" i="1"/>
  <c r="BD32" i="1"/>
  <c r="BD31" i="1"/>
  <c r="BD30" i="1"/>
  <c r="BD29" i="1"/>
  <c r="BD28" i="1"/>
  <c r="BD27" i="1"/>
  <c r="BD26" i="1"/>
  <c r="BD25" i="1"/>
  <c r="BD24" i="1"/>
  <c r="BD23" i="1"/>
  <c r="BD22" i="1"/>
  <c r="BD21" i="1"/>
  <c r="BD20" i="1"/>
  <c r="BD19" i="1"/>
  <c r="BD18" i="1"/>
  <c r="BD17" i="1"/>
  <c r="BD16" i="1"/>
  <c r="BD15" i="1"/>
  <c r="BD14" i="1"/>
  <c r="BD13" i="1"/>
  <c r="BD12" i="1"/>
  <c r="BD11" i="1"/>
  <c r="BD10" i="1"/>
  <c r="BD9" i="1"/>
  <c r="BD8" i="1"/>
  <c r="BD7" i="1"/>
  <c r="BD6" i="1"/>
  <c r="BD5" i="1"/>
  <c r="E16" i="6"/>
  <c r="E9" i="6"/>
  <c r="D19" i="6"/>
  <c r="E19" i="6"/>
  <c r="E23" i="6"/>
  <c r="D23" i="6"/>
  <c r="C23" i="6"/>
  <c r="A47" i="1"/>
  <c r="A48" i="1"/>
  <c r="A49" i="1"/>
  <c r="A50" i="1"/>
  <c r="A51" i="1"/>
  <c r="A52" i="1"/>
  <c r="A53" i="1"/>
  <c r="A54" i="1"/>
  <c r="A55" i="1"/>
  <c r="A56" i="1"/>
  <c r="H66" i="1"/>
  <c r="H72" i="1"/>
  <c r="J6" i="7"/>
  <c r="D22" i="6"/>
  <c r="J5" i="7"/>
  <c r="D24" i="6"/>
  <c r="J7" i="7"/>
  <c r="D25" i="6"/>
  <c r="J8" i="7"/>
  <c r="J16" i="7"/>
  <c r="D38" i="6"/>
  <c r="C22" i="6"/>
  <c r="I5" i="7"/>
  <c r="I6" i="7"/>
  <c r="C24" i="6"/>
  <c r="I7" i="7"/>
  <c r="C25" i="6"/>
  <c r="I8" i="7"/>
  <c r="I16" i="7"/>
  <c r="C38" i="6"/>
  <c r="E23" i="12"/>
  <c r="F7" i="23"/>
  <c r="G66" i="1"/>
  <c r="G72" i="1"/>
  <c r="J17" i="7"/>
  <c r="D37" i="6"/>
  <c r="I17" i="7"/>
  <c r="C37" i="6"/>
  <c r="D23" i="12"/>
  <c r="E7" i="23"/>
  <c r="F66" i="1"/>
  <c r="F72" i="1"/>
  <c r="J15" i="7"/>
  <c r="D36" i="6"/>
  <c r="I15" i="7"/>
  <c r="C36" i="6"/>
  <c r="C23" i="12"/>
  <c r="D7" i="23"/>
  <c r="E8" i="12"/>
  <c r="E7" i="12"/>
  <c r="E9" i="12"/>
  <c r="O66" i="1"/>
  <c r="O72" i="1"/>
  <c r="E10" i="12"/>
  <c r="D8" i="12"/>
  <c r="D7" i="12"/>
  <c r="D9" i="12"/>
  <c r="N66" i="1"/>
  <c r="N72" i="1"/>
  <c r="D10" i="12"/>
  <c r="C8" i="12"/>
  <c r="C7" i="12"/>
  <c r="C9" i="12"/>
  <c r="M66" i="1"/>
  <c r="M72" i="1"/>
  <c r="C10" i="12"/>
  <c r="E27" i="11"/>
  <c r="F12" i="21"/>
  <c r="D27" i="11"/>
  <c r="E12" i="21"/>
  <c r="C27" i="11"/>
  <c r="D12" i="21"/>
  <c r="E26" i="11"/>
  <c r="F11" i="21"/>
  <c r="D26" i="11"/>
  <c r="E11" i="21"/>
  <c r="C26" i="11"/>
  <c r="D11" i="21"/>
  <c r="E25" i="11"/>
  <c r="F10" i="21"/>
  <c r="D25" i="11"/>
  <c r="E10" i="21"/>
  <c r="C25" i="11"/>
  <c r="D10" i="21"/>
  <c r="E23" i="11"/>
  <c r="F9" i="21"/>
  <c r="D23" i="11"/>
  <c r="E9" i="21"/>
  <c r="C23" i="11"/>
  <c r="D9" i="21"/>
  <c r="E22" i="11"/>
  <c r="F8" i="21"/>
  <c r="D22" i="11"/>
  <c r="E8" i="21"/>
  <c r="C22" i="11"/>
  <c r="D8" i="21"/>
  <c r="E21" i="11"/>
  <c r="F7" i="21"/>
  <c r="D21" i="11"/>
  <c r="E7" i="21"/>
  <c r="C21" i="11"/>
  <c r="D7" i="21"/>
  <c r="E8" i="11"/>
  <c r="E7" i="11"/>
  <c r="E9" i="11"/>
  <c r="D8" i="11"/>
  <c r="D7" i="11"/>
  <c r="D9" i="11"/>
  <c r="C8" i="11"/>
  <c r="C7" i="11"/>
  <c r="C9" i="11"/>
  <c r="F8" i="20"/>
  <c r="E8" i="20"/>
  <c r="D8" i="20"/>
  <c r="F7" i="20"/>
  <c r="E7" i="20"/>
  <c r="D7" i="20"/>
  <c r="F6" i="20"/>
  <c r="E6" i="20"/>
  <c r="D6" i="20"/>
  <c r="H73" i="1"/>
  <c r="F11" i="23"/>
  <c r="G73" i="1"/>
  <c r="E11" i="23"/>
  <c r="F73" i="1"/>
  <c r="D11" i="23"/>
  <c r="O73" i="1"/>
  <c r="N73" i="1"/>
  <c r="M73" i="1"/>
  <c r="P66" i="1"/>
  <c r="P73" i="1"/>
  <c r="I66" i="1"/>
  <c r="I73" i="1"/>
  <c r="J18" i="7"/>
  <c r="D39" i="6"/>
  <c r="I18" i="7"/>
  <c r="C39" i="6"/>
  <c r="F29" i="12"/>
  <c r="E29" i="12"/>
  <c r="D29" i="12"/>
  <c r="C29" i="12"/>
  <c r="L66" i="1"/>
  <c r="L73" i="1"/>
  <c r="K66" i="1"/>
  <c r="K73" i="1"/>
  <c r="E66" i="1"/>
  <c r="E73" i="1"/>
  <c r="D66" i="1"/>
  <c r="D73" i="1"/>
  <c r="E72" i="1"/>
  <c r="D72" i="1"/>
  <c r="AZ73" i="1"/>
  <c r="AY73" i="1"/>
  <c r="AX73" i="1"/>
  <c r="AW73" i="1"/>
  <c r="AR73" i="1"/>
  <c r="AQ73" i="1"/>
  <c r="AP73" i="1"/>
  <c r="AO73" i="1"/>
  <c r="AN73" i="1"/>
  <c r="AM73" i="1"/>
  <c r="AL73" i="1"/>
  <c r="AK73" i="1"/>
  <c r="AJ73" i="1"/>
  <c r="AI73" i="1"/>
  <c r="AH73" i="1"/>
  <c r="AG73" i="1"/>
  <c r="AF73" i="1"/>
  <c r="AE73" i="1"/>
  <c r="AD73" i="1"/>
  <c r="AC73" i="1"/>
  <c r="AB73" i="1"/>
  <c r="AA73" i="1"/>
  <c r="Z73" i="1"/>
  <c r="Y73" i="1"/>
  <c r="X73" i="1"/>
  <c r="W73" i="1"/>
  <c r="V73" i="1"/>
  <c r="U73" i="1"/>
  <c r="I65" i="1"/>
  <c r="I71" i="1"/>
  <c r="H65" i="1"/>
  <c r="H71" i="1"/>
  <c r="G65" i="1"/>
  <c r="G71" i="1"/>
  <c r="F65" i="1"/>
  <c r="F71" i="1"/>
  <c r="I72" i="1"/>
  <c r="P65" i="1"/>
  <c r="P71" i="1"/>
  <c r="O65" i="1"/>
  <c r="O71" i="1"/>
  <c r="N65" i="1"/>
  <c r="N71" i="1"/>
  <c r="M65" i="1"/>
  <c r="M71" i="1"/>
  <c r="P72" i="1"/>
  <c r="E39" i="6"/>
  <c r="E38" i="6"/>
  <c r="E37" i="6"/>
  <c r="E36" i="6"/>
  <c r="R54" i="1"/>
  <c r="R55" i="1"/>
  <c r="R56" i="1"/>
  <c r="R57" i="1"/>
  <c r="R58" i="1"/>
  <c r="R59" i="1"/>
  <c r="S60" i="1"/>
  <c r="S59" i="1"/>
  <c r="S58" i="1"/>
  <c r="S57" i="1"/>
  <c r="S56" i="1"/>
  <c r="S54" i="1"/>
  <c r="S55" i="1"/>
  <c r="R60" i="1"/>
  <c r="S47" i="1"/>
  <c r="S48" i="1"/>
  <c r="S49" i="1"/>
  <c r="S50" i="1"/>
  <c r="S51" i="1"/>
  <c r="S52" i="1"/>
  <c r="S39" i="1"/>
  <c r="S40" i="1"/>
  <c r="S41" i="1"/>
  <c r="S42" i="1"/>
  <c r="S43" i="1"/>
  <c r="S44" i="1"/>
  <c r="S45" i="1"/>
  <c r="F25" i="12"/>
  <c r="F24" i="12"/>
  <c r="F23" i="12"/>
  <c r="E25" i="12"/>
  <c r="E24" i="12"/>
  <c r="D25" i="12"/>
  <c r="D24" i="12"/>
  <c r="C25" i="12"/>
  <c r="C24" i="12"/>
  <c r="F22" i="11"/>
  <c r="K18" i="7"/>
  <c r="K16" i="7"/>
  <c r="K17" i="7"/>
  <c r="K15" i="7"/>
  <c r="F8" i="12"/>
  <c r="F7" i="12"/>
  <c r="F9" i="12"/>
  <c r="F10" i="12"/>
  <c r="AN66" i="1"/>
  <c r="AN72" i="1"/>
  <c r="AM66" i="1"/>
  <c r="AM72" i="1"/>
  <c r="AL66" i="1"/>
  <c r="AL72" i="1"/>
  <c r="AK66" i="1"/>
  <c r="AK72" i="1"/>
  <c r="AJ66" i="1"/>
  <c r="AJ72" i="1"/>
  <c r="AI66" i="1"/>
  <c r="AI72" i="1"/>
  <c r="AH66" i="1"/>
  <c r="AH72" i="1"/>
  <c r="AG66" i="1"/>
  <c r="AG72" i="1"/>
  <c r="AR66" i="1"/>
  <c r="AR72" i="1"/>
  <c r="AQ66" i="1"/>
  <c r="AQ72" i="1"/>
  <c r="AP66" i="1"/>
  <c r="AP72" i="1"/>
  <c r="AO66" i="1"/>
  <c r="AO72" i="1"/>
  <c r="AF66" i="1"/>
  <c r="AF72" i="1"/>
  <c r="AE66" i="1"/>
  <c r="AE72" i="1"/>
  <c r="AD66" i="1"/>
  <c r="AD72" i="1"/>
  <c r="AC66" i="1"/>
  <c r="AC72" i="1"/>
  <c r="AZ66" i="1"/>
  <c r="AZ72" i="1"/>
  <c r="AY66" i="1"/>
  <c r="AY72" i="1"/>
  <c r="AX66" i="1"/>
  <c r="AX72" i="1"/>
  <c r="AW66" i="1"/>
  <c r="AW72" i="1"/>
  <c r="AB66" i="1"/>
  <c r="AB72" i="1"/>
  <c r="AA66" i="1"/>
  <c r="AA72" i="1"/>
  <c r="Z66" i="1"/>
  <c r="Z72" i="1"/>
  <c r="Y66" i="1"/>
  <c r="Y72" i="1"/>
  <c r="X66" i="1"/>
  <c r="X72" i="1"/>
  <c r="W66" i="1"/>
  <c r="W72" i="1"/>
  <c r="V66" i="1"/>
  <c r="V72" i="1"/>
  <c r="U66" i="1"/>
  <c r="U72" i="1"/>
  <c r="F31" i="11"/>
  <c r="E31" i="11"/>
  <c r="D31" i="11"/>
  <c r="C31" i="11"/>
  <c r="F24" i="11"/>
  <c r="E24" i="11"/>
  <c r="D24" i="11"/>
  <c r="C24" i="11"/>
  <c r="C32" i="11"/>
  <c r="F32" i="11"/>
  <c r="E32" i="11"/>
  <c r="D32" i="11"/>
  <c r="F30" i="11"/>
  <c r="E30" i="11"/>
  <c r="D30" i="11"/>
  <c r="C30" i="11"/>
  <c r="AZ65" i="1"/>
  <c r="AY65" i="1"/>
  <c r="AX65" i="1"/>
  <c r="AW65" i="1"/>
  <c r="AZ71" i="1"/>
  <c r="AY71" i="1"/>
  <c r="AX71" i="1"/>
  <c r="AW71" i="1"/>
  <c r="AZ69" i="1"/>
  <c r="AY69" i="1"/>
  <c r="AX69" i="1"/>
  <c r="AW69" i="1"/>
  <c r="AZ68" i="1"/>
  <c r="AY68" i="1"/>
  <c r="AX68" i="1"/>
  <c r="AW68" i="1"/>
  <c r="F27" i="11"/>
  <c r="AV60" i="1"/>
  <c r="AU60" i="1"/>
  <c r="AT60" i="1"/>
  <c r="AS60" i="1"/>
  <c r="AV59" i="1"/>
  <c r="AU59" i="1"/>
  <c r="AT59" i="1"/>
  <c r="AS59" i="1"/>
  <c r="AV58" i="1"/>
  <c r="AU58" i="1"/>
  <c r="AT58" i="1"/>
  <c r="AS58" i="1"/>
  <c r="AV57" i="1"/>
  <c r="AU57" i="1"/>
  <c r="AT57" i="1"/>
  <c r="AS57" i="1"/>
  <c r="AV56" i="1"/>
  <c r="AU56" i="1"/>
  <c r="AT56" i="1"/>
  <c r="AS56" i="1"/>
  <c r="AV55" i="1"/>
  <c r="AU55" i="1"/>
  <c r="AT55" i="1"/>
  <c r="AS55" i="1"/>
  <c r="AV54" i="1"/>
  <c r="AU54" i="1"/>
  <c r="AT54" i="1"/>
  <c r="AS54" i="1"/>
  <c r="AV53" i="1"/>
  <c r="AU53" i="1"/>
  <c r="AT53" i="1"/>
  <c r="AS53" i="1"/>
  <c r="AV52" i="1"/>
  <c r="AU52" i="1"/>
  <c r="AT52" i="1"/>
  <c r="AS52" i="1"/>
  <c r="AV51" i="1"/>
  <c r="AU51" i="1"/>
  <c r="AT51" i="1"/>
  <c r="AS51" i="1"/>
  <c r="AV50" i="1"/>
  <c r="AU50" i="1"/>
  <c r="AT50" i="1"/>
  <c r="AS50" i="1"/>
  <c r="AV49" i="1"/>
  <c r="AU49" i="1"/>
  <c r="AT49" i="1"/>
  <c r="AS49" i="1"/>
  <c r="AV48" i="1"/>
  <c r="AU48" i="1"/>
  <c r="AT48" i="1"/>
  <c r="AS48" i="1"/>
  <c r="AV47" i="1"/>
  <c r="AU47" i="1"/>
  <c r="AT47" i="1"/>
  <c r="AS47" i="1"/>
  <c r="AV46" i="1"/>
  <c r="AU46" i="1"/>
  <c r="AT46" i="1"/>
  <c r="AS46" i="1"/>
  <c r="AV45" i="1"/>
  <c r="AU45" i="1"/>
  <c r="AT45" i="1"/>
  <c r="AS45" i="1"/>
  <c r="AV44" i="1"/>
  <c r="AU44" i="1"/>
  <c r="AT44" i="1"/>
  <c r="AS44" i="1"/>
  <c r="AV43" i="1"/>
  <c r="AU43" i="1"/>
  <c r="AT43" i="1"/>
  <c r="AS43" i="1"/>
  <c r="AV42" i="1"/>
  <c r="AU42" i="1"/>
  <c r="AT42" i="1"/>
  <c r="AS42" i="1"/>
  <c r="AV41" i="1"/>
  <c r="AU41" i="1"/>
  <c r="AT41" i="1"/>
  <c r="AS41" i="1"/>
  <c r="AV40" i="1"/>
  <c r="AU40" i="1"/>
  <c r="AT40" i="1"/>
  <c r="AS40" i="1"/>
  <c r="AV39" i="1"/>
  <c r="AU39" i="1"/>
  <c r="AT39" i="1"/>
  <c r="AS39" i="1"/>
  <c r="AV38" i="1"/>
  <c r="AU38" i="1"/>
  <c r="AT38" i="1"/>
  <c r="AS38" i="1"/>
  <c r="AV37" i="1"/>
  <c r="AU37" i="1"/>
  <c r="AT37" i="1"/>
  <c r="AS37" i="1"/>
  <c r="AV36" i="1"/>
  <c r="AU36" i="1"/>
  <c r="AT36" i="1"/>
  <c r="AS36" i="1"/>
  <c r="AV35" i="1"/>
  <c r="AU35" i="1"/>
  <c r="AT35" i="1"/>
  <c r="AS35" i="1"/>
  <c r="AV34" i="1"/>
  <c r="AU34" i="1"/>
  <c r="AT34" i="1"/>
  <c r="AS34" i="1"/>
  <c r="AV33" i="1"/>
  <c r="AU33" i="1"/>
  <c r="AT33" i="1"/>
  <c r="AS33" i="1"/>
  <c r="AV32" i="1"/>
  <c r="AU32" i="1"/>
  <c r="AT32" i="1"/>
  <c r="AS32" i="1"/>
  <c r="AV31" i="1"/>
  <c r="AU31" i="1"/>
  <c r="AT31" i="1"/>
  <c r="AS31" i="1"/>
  <c r="AV30" i="1"/>
  <c r="AU30" i="1"/>
  <c r="AT30" i="1"/>
  <c r="AS30" i="1"/>
  <c r="AV29" i="1"/>
  <c r="AU29" i="1"/>
  <c r="AT29" i="1"/>
  <c r="AS29" i="1"/>
  <c r="AV28" i="1"/>
  <c r="AU28" i="1"/>
  <c r="AT28" i="1"/>
  <c r="AS28" i="1"/>
  <c r="AV27" i="1"/>
  <c r="AU27" i="1"/>
  <c r="AT27" i="1"/>
  <c r="AS27" i="1"/>
  <c r="AV26" i="1"/>
  <c r="AU26" i="1"/>
  <c r="AT26" i="1"/>
  <c r="AS26" i="1"/>
  <c r="AV25" i="1"/>
  <c r="AU25" i="1"/>
  <c r="AT25" i="1"/>
  <c r="AS25" i="1"/>
  <c r="AV24" i="1"/>
  <c r="AU24" i="1"/>
  <c r="AT24" i="1"/>
  <c r="AS24" i="1"/>
  <c r="AV23" i="1"/>
  <c r="AU23" i="1"/>
  <c r="AT23" i="1"/>
  <c r="AS23" i="1"/>
  <c r="AV22" i="1"/>
  <c r="AU22" i="1"/>
  <c r="AT22" i="1"/>
  <c r="AS22" i="1"/>
  <c r="AV21" i="1"/>
  <c r="AU21" i="1"/>
  <c r="AT21" i="1"/>
  <c r="AS21" i="1"/>
  <c r="AV20" i="1"/>
  <c r="AU20" i="1"/>
  <c r="AT20" i="1"/>
  <c r="AS20" i="1"/>
  <c r="AV19" i="1"/>
  <c r="AU19" i="1"/>
  <c r="AT19" i="1"/>
  <c r="AS19" i="1"/>
  <c r="AV18" i="1"/>
  <c r="AU18" i="1"/>
  <c r="AT18" i="1"/>
  <c r="AS18" i="1"/>
  <c r="AV17" i="1"/>
  <c r="AU17" i="1"/>
  <c r="AT17" i="1"/>
  <c r="AS17" i="1"/>
  <c r="AV16" i="1"/>
  <c r="AU16" i="1"/>
  <c r="AT16" i="1"/>
  <c r="AS16" i="1"/>
  <c r="AV15" i="1"/>
  <c r="AU15" i="1"/>
  <c r="AT15" i="1"/>
  <c r="AS15" i="1"/>
  <c r="AV14" i="1"/>
  <c r="AU14" i="1"/>
  <c r="AT14" i="1"/>
  <c r="AS14" i="1"/>
  <c r="AV13" i="1"/>
  <c r="AU13" i="1"/>
  <c r="AT13" i="1"/>
  <c r="AS13" i="1"/>
  <c r="AV12" i="1"/>
  <c r="AU12" i="1"/>
  <c r="AT12" i="1"/>
  <c r="AS12" i="1"/>
  <c r="AV11" i="1"/>
  <c r="AU11" i="1"/>
  <c r="AT11" i="1"/>
  <c r="AS11" i="1"/>
  <c r="AV10" i="1"/>
  <c r="AU10" i="1"/>
  <c r="AT10" i="1"/>
  <c r="AS10" i="1"/>
  <c r="AV9" i="1"/>
  <c r="AU9" i="1"/>
  <c r="AT9" i="1"/>
  <c r="AS9" i="1"/>
  <c r="AV8" i="1"/>
  <c r="AU8" i="1"/>
  <c r="AT8" i="1"/>
  <c r="AS8" i="1"/>
  <c r="AV7" i="1"/>
  <c r="AU7" i="1"/>
  <c r="AT7" i="1"/>
  <c r="AS7" i="1"/>
  <c r="AV6" i="1"/>
  <c r="AU6" i="1"/>
  <c r="AT6" i="1"/>
  <c r="AS6" i="1"/>
  <c r="AR65" i="1"/>
  <c r="AR71" i="1"/>
  <c r="AQ65" i="1"/>
  <c r="AQ71" i="1"/>
  <c r="AP65" i="1"/>
  <c r="AP71" i="1"/>
  <c r="AO65" i="1"/>
  <c r="AO71" i="1"/>
  <c r="AR69" i="1"/>
  <c r="AQ69" i="1"/>
  <c r="AP69" i="1"/>
  <c r="AO69" i="1"/>
  <c r="AR68" i="1"/>
  <c r="AQ68" i="1"/>
  <c r="AP68" i="1"/>
  <c r="AO68" i="1"/>
  <c r="AN65" i="1"/>
  <c r="AN71" i="1"/>
  <c r="AM65" i="1"/>
  <c r="AM71" i="1"/>
  <c r="AL65" i="1"/>
  <c r="AL71" i="1"/>
  <c r="AK65" i="1"/>
  <c r="AK71" i="1"/>
  <c r="AN69" i="1"/>
  <c r="AM69" i="1"/>
  <c r="AL69" i="1"/>
  <c r="AK69" i="1"/>
  <c r="AN68" i="1"/>
  <c r="AM68" i="1"/>
  <c r="AL68" i="1"/>
  <c r="AK68" i="1"/>
  <c r="AV5" i="1"/>
  <c r="AU5" i="1"/>
  <c r="AT5" i="1"/>
  <c r="AS5" i="1"/>
  <c r="F26" i="11"/>
  <c r="AJ65" i="1"/>
  <c r="AJ71" i="1"/>
  <c r="AI65" i="1"/>
  <c r="AI71" i="1"/>
  <c r="AH65" i="1"/>
  <c r="AH71" i="1"/>
  <c r="AG65" i="1"/>
  <c r="AG71" i="1"/>
  <c r="AJ69" i="1"/>
  <c r="AI69" i="1"/>
  <c r="AH69" i="1"/>
  <c r="AG69" i="1"/>
  <c r="AJ68" i="1"/>
  <c r="AI68" i="1"/>
  <c r="AH68" i="1"/>
  <c r="AG68" i="1"/>
  <c r="F25" i="11"/>
  <c r="AF65" i="1"/>
  <c r="AF71" i="1"/>
  <c r="AE65" i="1"/>
  <c r="AE71" i="1"/>
  <c r="AD65" i="1"/>
  <c r="AD71" i="1"/>
  <c r="AC65" i="1"/>
  <c r="AC71" i="1"/>
  <c r="AF69" i="1"/>
  <c r="AE69" i="1"/>
  <c r="AD69" i="1"/>
  <c r="AC69" i="1"/>
  <c r="AF68" i="1"/>
  <c r="AE68" i="1"/>
  <c r="AD68" i="1"/>
  <c r="AC68" i="1"/>
  <c r="F23" i="11"/>
  <c r="AB65" i="1"/>
  <c r="AB71" i="1"/>
  <c r="AA65" i="1"/>
  <c r="AA71" i="1"/>
  <c r="Z65" i="1"/>
  <c r="Z71" i="1"/>
  <c r="Y65" i="1"/>
  <c r="Y71" i="1"/>
  <c r="AB69" i="1"/>
  <c r="AA69" i="1"/>
  <c r="Z69" i="1"/>
  <c r="Y69" i="1"/>
  <c r="AB68" i="1"/>
  <c r="AA68" i="1"/>
  <c r="Z68" i="1"/>
  <c r="Y68" i="1"/>
  <c r="O24" i="7"/>
  <c r="O25" i="7"/>
  <c r="O26" i="7"/>
  <c r="O27" i="7"/>
  <c r="O28" i="7"/>
  <c r="O29" i="7"/>
  <c r="J26" i="7"/>
  <c r="E8" i="7"/>
  <c r="L26" i="7"/>
  <c r="M26" i="7"/>
  <c r="K26" i="7"/>
  <c r="H26" i="7"/>
  <c r="E7" i="7"/>
  <c r="E6" i="7"/>
  <c r="I26" i="7"/>
  <c r="E5" i="7"/>
  <c r="E9" i="7"/>
  <c r="N26" i="7"/>
  <c r="F21" i="11"/>
  <c r="X65" i="1"/>
  <c r="X71" i="1"/>
  <c r="W65" i="1"/>
  <c r="W71" i="1"/>
  <c r="V65" i="1"/>
  <c r="V71" i="1"/>
  <c r="U65" i="1"/>
  <c r="U71" i="1"/>
  <c r="X69" i="1"/>
  <c r="W69" i="1"/>
  <c r="V69" i="1"/>
  <c r="U69" i="1"/>
  <c r="X68" i="1"/>
  <c r="W68" i="1"/>
  <c r="V68" i="1"/>
  <c r="U68" i="1"/>
  <c r="F8" i="11"/>
  <c r="F7" i="11"/>
  <c r="F9" i="11"/>
  <c r="P69" i="1"/>
  <c r="O69" i="1"/>
  <c r="N69" i="1"/>
  <c r="P68" i="1"/>
  <c r="O68" i="1"/>
  <c r="N68" i="1"/>
  <c r="M69" i="1"/>
  <c r="M68" i="1"/>
  <c r="L72" i="1"/>
  <c r="K72" i="1"/>
  <c r="L65" i="1"/>
  <c r="L71" i="1"/>
  <c r="K65" i="1"/>
  <c r="K71" i="1"/>
  <c r="E65" i="1"/>
  <c r="E71" i="1"/>
  <c r="L69" i="1"/>
  <c r="K69" i="1"/>
  <c r="I69" i="1"/>
  <c r="H69" i="1"/>
  <c r="G69" i="1"/>
  <c r="F69" i="1"/>
  <c r="E69" i="1"/>
  <c r="L68" i="1"/>
  <c r="K68" i="1"/>
  <c r="I68" i="1"/>
  <c r="H68" i="1"/>
  <c r="G68" i="1"/>
  <c r="F68" i="1"/>
  <c r="E68" i="1"/>
  <c r="D69" i="1"/>
  <c r="D65" i="1"/>
  <c r="D68" i="1"/>
  <c r="D71" i="1"/>
  <c r="BM59" i="1"/>
  <c r="BM58" i="1"/>
  <c r="BM57" i="1"/>
  <c r="BM56" i="1"/>
  <c r="BM55" i="1"/>
  <c r="BM54" i="1"/>
  <c r="BM53" i="1"/>
  <c r="BM52" i="1"/>
  <c r="BM51" i="1"/>
  <c r="BM50" i="1"/>
  <c r="BM49" i="1"/>
  <c r="BM48" i="1"/>
  <c r="BM47" i="1"/>
  <c r="BM46" i="1"/>
  <c r="BM45" i="1"/>
  <c r="BM44" i="1"/>
  <c r="BM43" i="1"/>
  <c r="BM42" i="1"/>
  <c r="BM41" i="1"/>
  <c r="BM40" i="1"/>
  <c r="BM39" i="1"/>
  <c r="BM38" i="1"/>
  <c r="BM37" i="1"/>
  <c r="BM36" i="1"/>
  <c r="E15" i="6"/>
  <c r="E7" i="6"/>
  <c r="E22" i="6"/>
  <c r="BM35" i="1"/>
  <c r="J27" i="7"/>
  <c r="J28" i="7"/>
  <c r="J29" i="7"/>
  <c r="H8" i="7"/>
  <c r="L27" i="7"/>
  <c r="L28" i="7"/>
  <c r="L29" i="7"/>
  <c r="M27" i="7"/>
  <c r="M28" i="7"/>
  <c r="M29" i="7"/>
  <c r="K27" i="7"/>
  <c r="K28" i="7"/>
  <c r="K29" i="7"/>
  <c r="H27" i="7"/>
  <c r="H28" i="7"/>
  <c r="H29" i="7"/>
  <c r="H7" i="7"/>
  <c r="H6" i="7"/>
  <c r="I27" i="7"/>
  <c r="I28" i="7"/>
  <c r="I29" i="7"/>
  <c r="H5" i="7"/>
  <c r="J25" i="7"/>
  <c r="G8" i="7"/>
  <c r="L25" i="7"/>
  <c r="M25" i="7"/>
  <c r="K25" i="7"/>
  <c r="H25" i="7"/>
  <c r="G7" i="7"/>
  <c r="G6" i="7"/>
  <c r="I25" i="7"/>
  <c r="G5" i="7"/>
  <c r="N29" i="7"/>
  <c r="H9" i="7"/>
  <c r="G9" i="7"/>
  <c r="I24" i="7"/>
  <c r="J24" i="7"/>
  <c r="F5" i="7"/>
  <c r="H24" i="7"/>
  <c r="K24" i="7"/>
  <c r="F6" i="7"/>
  <c r="L24" i="7"/>
  <c r="M24" i="7"/>
  <c r="F7" i="7"/>
  <c r="F8" i="7"/>
  <c r="F9" i="7"/>
  <c r="N28" i="7"/>
  <c r="N27" i="7"/>
  <c r="N25" i="7"/>
  <c r="N24" i="7"/>
  <c r="E26" i="6"/>
  <c r="D26" i="6"/>
  <c r="C26" i="6"/>
  <c r="E25" i="6"/>
  <c r="E24" i="6"/>
  <c r="E10" i="6"/>
  <c r="B60" i="1"/>
  <c r="B59" i="1"/>
  <c r="B58" i="1"/>
  <c r="B57" i="1"/>
  <c r="B56" i="1"/>
  <c r="B55" i="1"/>
  <c r="B54" i="1"/>
  <c r="B53" i="1"/>
  <c r="B52" i="1"/>
  <c r="B51" i="1"/>
  <c r="B50" i="1"/>
  <c r="B49" i="1"/>
  <c r="B48" i="1"/>
  <c r="B47" i="1"/>
  <c r="B46" i="1"/>
  <c r="B45" i="1"/>
  <c r="B44" i="1"/>
  <c r="B43" i="1"/>
  <c r="B42" i="1"/>
  <c r="B41" i="1"/>
  <c r="B40" i="1"/>
  <c r="B39" i="1"/>
  <c r="BG56" i="1"/>
  <c r="BG54" i="1"/>
  <c r="BG66" i="1"/>
  <c r="BB66" i="1"/>
  <c r="BG23" i="1"/>
  <c r="BG65" i="1"/>
  <c r="BB65" i="1"/>
  <c r="BH56" i="1"/>
  <c r="BH57" i="1"/>
  <c r="BH58" i="1"/>
  <c r="BH59" i="1"/>
  <c r="BH60" i="1"/>
  <c r="BE56" i="1"/>
  <c r="BE57" i="1"/>
  <c r="BE58" i="1"/>
  <c r="BE59" i="1"/>
  <c r="BE60" i="1"/>
  <c r="Q56" i="1"/>
  <c r="Q57" i="1"/>
  <c r="Q58" i="1"/>
  <c r="Q59" i="1"/>
  <c r="Q60" i="1"/>
  <c r="BG60" i="1"/>
  <c r="BO59" i="1"/>
  <c r="BJ59" i="1"/>
  <c r="BI56" i="1"/>
  <c r="BI57" i="1"/>
  <c r="BI58" i="1"/>
  <c r="BI59" i="1"/>
  <c r="BG59" i="1"/>
  <c r="BF56" i="1"/>
  <c r="BF57" i="1"/>
  <c r="BF58" i="1"/>
  <c r="BF59" i="1"/>
  <c r="BO58" i="1"/>
  <c r="BG58" i="1"/>
  <c r="BJ58" i="1"/>
  <c r="BO57" i="1"/>
  <c r="BG57" i="1"/>
  <c r="BJ57" i="1"/>
  <c r="BO56" i="1"/>
  <c r="BJ56" i="1"/>
  <c r="BO55" i="1"/>
  <c r="BH55" i="1"/>
  <c r="BG55" i="1"/>
  <c r="BE55" i="1"/>
  <c r="Q55" i="1"/>
  <c r="BO54" i="1"/>
  <c r="BH54" i="1"/>
  <c r="BE54" i="1"/>
  <c r="Q54" i="1"/>
  <c r="BO53" i="1"/>
  <c r="BH53" i="1"/>
  <c r="BG53" i="1"/>
  <c r="BE53" i="1"/>
  <c r="Q53" i="1"/>
  <c r="BO52" i="1"/>
  <c r="BH52" i="1"/>
  <c r="BG52" i="1"/>
  <c r="BE52" i="1"/>
  <c r="Q52" i="1"/>
  <c r="BO51" i="1"/>
  <c r="BH51" i="1"/>
  <c r="BG51" i="1"/>
  <c r="BE51" i="1"/>
  <c r="Q51" i="1"/>
  <c r="BO50" i="1"/>
  <c r="BH50" i="1"/>
  <c r="BG50" i="1"/>
  <c r="BE50" i="1"/>
  <c r="Q50" i="1"/>
  <c r="BO49" i="1"/>
  <c r="BH49" i="1"/>
  <c r="BG49" i="1"/>
  <c r="BE49" i="1"/>
  <c r="Q49" i="1"/>
  <c r="BO48" i="1"/>
  <c r="BH48" i="1"/>
  <c r="BG48" i="1"/>
  <c r="BE48" i="1"/>
  <c r="Q48" i="1"/>
  <c r="BO47" i="1"/>
  <c r="BH47" i="1"/>
  <c r="BG47" i="1"/>
  <c r="BE47" i="1"/>
  <c r="Q47" i="1"/>
  <c r="BO46" i="1"/>
  <c r="BH46" i="1"/>
  <c r="BG46" i="1"/>
  <c r="BE46" i="1"/>
  <c r="Q46" i="1"/>
  <c r="BO45" i="1"/>
  <c r="BH45" i="1"/>
  <c r="BG45" i="1"/>
  <c r="BE45" i="1"/>
  <c r="Q45" i="1"/>
  <c r="BO44" i="1"/>
  <c r="BH44" i="1"/>
  <c r="BG44" i="1"/>
  <c r="BE44" i="1"/>
  <c r="Q44" i="1"/>
  <c r="BO43" i="1"/>
  <c r="BH43" i="1"/>
  <c r="BG43" i="1"/>
  <c r="BE43" i="1"/>
  <c r="Q43" i="1"/>
  <c r="BO42" i="1"/>
  <c r="BH42" i="1"/>
  <c r="BG42" i="1"/>
  <c r="BE42" i="1"/>
  <c r="Q42" i="1"/>
  <c r="BO41" i="1"/>
  <c r="BH41" i="1"/>
  <c r="BG41" i="1"/>
  <c r="BE41" i="1"/>
  <c r="Q41" i="1"/>
  <c r="BO40" i="1"/>
  <c r="BH40" i="1"/>
  <c r="BG40" i="1"/>
  <c r="BE40" i="1"/>
  <c r="Q40" i="1"/>
  <c r="BO39" i="1"/>
  <c r="BH39" i="1"/>
  <c r="BG39" i="1"/>
  <c r="BE39" i="1"/>
  <c r="Q39" i="1"/>
  <c r="BO38" i="1"/>
  <c r="BH38" i="1"/>
  <c r="BG38" i="1"/>
  <c r="BE38" i="1"/>
  <c r="Q38" i="1"/>
  <c r="BO37" i="1"/>
  <c r="BH37" i="1"/>
  <c r="BG37" i="1"/>
  <c r="BE37" i="1"/>
  <c r="Q37" i="1"/>
  <c r="BO36" i="1"/>
  <c r="BH36" i="1"/>
  <c r="BG36" i="1"/>
  <c r="BE36" i="1"/>
  <c r="Q36" i="1"/>
  <c r="BO35" i="1"/>
  <c r="BH35" i="1"/>
  <c r="BG35" i="1"/>
  <c r="BE35" i="1"/>
  <c r="Q35" i="1"/>
  <c r="BH34" i="1"/>
  <c r="BG34" i="1"/>
  <c r="BE34" i="1"/>
  <c r="Q34" i="1"/>
  <c r="BH33" i="1"/>
  <c r="BG33" i="1"/>
  <c r="BE33" i="1"/>
  <c r="Q33" i="1"/>
  <c r="BH32" i="1"/>
  <c r="BG32" i="1"/>
  <c r="BE32" i="1"/>
  <c r="Q32" i="1"/>
  <c r="BH31" i="1"/>
  <c r="BG31" i="1"/>
  <c r="BE31" i="1"/>
  <c r="Q31" i="1"/>
  <c r="BH30" i="1"/>
  <c r="BG30" i="1"/>
  <c r="BE30" i="1"/>
  <c r="Q30" i="1"/>
  <c r="BH29" i="1"/>
  <c r="BG29" i="1"/>
  <c r="BE29" i="1"/>
  <c r="Q29" i="1"/>
  <c r="BH28" i="1"/>
  <c r="BG28" i="1"/>
  <c r="BE28" i="1"/>
  <c r="Q28" i="1"/>
  <c r="BH27" i="1"/>
  <c r="BG27" i="1"/>
  <c r="BE27" i="1"/>
  <c r="Q27" i="1"/>
  <c r="BH26" i="1"/>
  <c r="BG26" i="1"/>
  <c r="BE26" i="1"/>
  <c r="Q26" i="1"/>
  <c r="BH25" i="1"/>
  <c r="BG25" i="1"/>
  <c r="BE25" i="1"/>
  <c r="Q25" i="1"/>
  <c r="BH24" i="1"/>
  <c r="BG24" i="1"/>
  <c r="BE24" i="1"/>
  <c r="Q24" i="1"/>
  <c r="BH23" i="1"/>
  <c r="BE23" i="1"/>
  <c r="Q23" i="1"/>
  <c r="BG22" i="1"/>
  <c r="BG21" i="1"/>
  <c r="BG20" i="1"/>
  <c r="BG19" i="1"/>
  <c r="BG18" i="1"/>
  <c r="BG17" i="1"/>
  <c r="BG16" i="1"/>
  <c r="BG15" i="1"/>
  <c r="BG14" i="1"/>
  <c r="BG13" i="1"/>
  <c r="BG12" i="1"/>
  <c r="BG11" i="1"/>
  <c r="BG10" i="1"/>
  <c r="BG9" i="1"/>
  <c r="BG8" i="1"/>
  <c r="BG7" i="1"/>
  <c r="BG6" i="1"/>
  <c r="BG5" i="1"/>
  <c r="A57" i="1"/>
  <c r="A58" i="1"/>
  <c r="A59" i="1"/>
  <c r="A60" i="1"/>
  <c r="J10" i="7"/>
  <c r="D30" i="6"/>
  <c r="I10" i="7"/>
  <c r="C30" i="6"/>
  <c r="J13" i="7"/>
  <c r="D33" i="6"/>
  <c r="F12" i="12"/>
  <c r="I13" i="7"/>
  <c r="C33" i="6"/>
  <c r="F11" i="12"/>
  <c r="F13" i="12"/>
  <c r="F14" i="12"/>
  <c r="F18" i="12"/>
  <c r="F19" i="12"/>
  <c r="J11" i="7"/>
  <c r="D32" i="6"/>
  <c r="E12" i="12"/>
  <c r="I11" i="7"/>
  <c r="C32" i="6"/>
  <c r="E11" i="12"/>
  <c r="E13" i="12"/>
  <c r="E19" i="12"/>
  <c r="J12" i="7"/>
  <c r="D31" i="6"/>
  <c r="D12" i="12"/>
  <c r="I12" i="7"/>
  <c r="C31" i="6"/>
  <c r="D11" i="12"/>
  <c r="D13" i="12"/>
  <c r="D19" i="12"/>
  <c r="C12" i="12"/>
  <c r="C11" i="12"/>
  <c r="C13" i="12"/>
  <c r="C19" i="12"/>
  <c r="F20" i="12"/>
  <c r="E20" i="12"/>
  <c r="D20" i="12"/>
  <c r="C20" i="12"/>
  <c r="K11" i="7"/>
  <c r="K13" i="7"/>
  <c r="K10" i="7"/>
  <c r="C11" i="11"/>
  <c r="C10" i="11"/>
  <c r="C12" i="11"/>
  <c r="C16" i="11"/>
  <c r="C17" i="11"/>
  <c r="E11" i="11"/>
  <c r="E10" i="11"/>
  <c r="E12" i="11"/>
  <c r="E16" i="11"/>
  <c r="F11" i="11"/>
  <c r="F10" i="11"/>
  <c r="F12" i="11"/>
  <c r="F16" i="11"/>
  <c r="E17" i="11"/>
  <c r="F17" i="11"/>
  <c r="F13" i="11"/>
  <c r="F20" i="11"/>
  <c r="D11" i="11"/>
  <c r="D10" i="11"/>
  <c r="D12" i="11"/>
  <c r="D17" i="11"/>
  <c r="D16" i="11"/>
  <c r="K12" i="7"/>
  <c r="E33" i="6"/>
  <c r="C28" i="12"/>
  <c r="D28" i="12"/>
  <c r="E28" i="12"/>
  <c r="F28" i="12"/>
  <c r="D10" i="23"/>
  <c r="E10" i="23"/>
  <c r="F10" i="23"/>
  <c r="D9" i="20"/>
  <c r="E9" i="20"/>
  <c r="F9" i="20"/>
  <c r="D10" i="20"/>
  <c r="E10" i="20"/>
  <c r="F10" i="20"/>
  <c r="D11" i="20"/>
  <c r="E11" i="20"/>
  <c r="F11" i="20"/>
  <c r="C13" i="11"/>
  <c r="D12" i="20"/>
  <c r="D13" i="11"/>
  <c r="E12" i="20"/>
  <c r="E13" i="11"/>
  <c r="F12" i="20"/>
  <c r="C20" i="11"/>
  <c r="D6" i="21"/>
  <c r="D20" i="11"/>
  <c r="E6" i="21"/>
  <c r="E20" i="11"/>
  <c r="F6" i="21"/>
  <c r="C14" i="12"/>
  <c r="C18" i="12"/>
  <c r="D6" i="23"/>
  <c r="D14" i="12"/>
  <c r="D18" i="12"/>
  <c r="E6" i="23"/>
  <c r="E14" i="12"/>
  <c r="E18" i="12"/>
  <c r="F6" i="23"/>
  <c r="D5" i="24"/>
  <c r="E5" i="24"/>
  <c r="C5" i="24"/>
  <c r="C6" i="24"/>
  <c r="E30" i="6"/>
  <c r="C7" i="24"/>
  <c r="D6" i="24"/>
  <c r="E31" i="6"/>
  <c r="D7" i="24"/>
  <c r="E6" i="24"/>
  <c r="E32" i="6"/>
  <c r="E7" i="24"/>
</calcChain>
</file>

<file path=xl/sharedStrings.xml><?xml version="1.0" encoding="utf-8"?>
<sst xmlns="http://schemas.openxmlformats.org/spreadsheetml/2006/main" count="333" uniqueCount="223">
  <si>
    <t xml:space="preserve">Top 10-5% </t>
  </si>
  <si>
    <t xml:space="preserve">Top 5-1% </t>
  </si>
  <si>
    <t>Top 1%</t>
  </si>
  <si>
    <t>Top 1% (incomes above $443,000 in 2015)</t>
  </si>
  <si>
    <t>P99.9-100</t>
  </si>
  <si>
    <t>top .1% wage share (Table B5)</t>
  </si>
  <si>
    <t>top 1% wage share (Table B5)</t>
  </si>
  <si>
    <t>top 1% proj 78-11</t>
  </si>
  <si>
    <t>top 1% proj 09-11</t>
  </si>
  <si>
    <t>growth 1978-2011</t>
  </si>
  <si>
    <t>growth 2009-2011</t>
  </si>
  <si>
    <t>Figure 1</t>
  </si>
  <si>
    <t>Fig. 2</t>
  </si>
  <si>
    <t>Top 0.1% income share (incomes above $2.04m in 2015)</t>
  </si>
  <si>
    <t>Fig 3</t>
  </si>
  <si>
    <t>Table 1</t>
  </si>
  <si>
    <t>Realized capital gains and dividends</t>
  </si>
  <si>
    <t xml:space="preserve">B. Individual Income Tax </t>
  </si>
  <si>
    <t xml:space="preserve">Pre-reform </t>
  </si>
  <si>
    <t xml:space="preserve">Post-reform </t>
  </si>
  <si>
    <t>Increase</t>
  </si>
  <si>
    <t>Income thresholds</t>
  </si>
  <si>
    <t>Married</t>
  </si>
  <si>
    <t>Heads</t>
  </si>
  <si>
    <t>Singles</t>
  </si>
  <si>
    <t>Ordinary income</t>
  </si>
  <si>
    <t>top 1%</t>
  </si>
  <si>
    <t>Adjusted Gross Income (AGI)</t>
  </si>
  <si>
    <t>Top 1% average marginal tax rate</t>
  </si>
  <si>
    <t>Other investment income</t>
  </si>
  <si>
    <t>Labor income (wages and self-employment)</t>
  </si>
  <si>
    <t>Long-term realized capital gains and dividends</t>
  </si>
  <si>
    <t>Top income tax bracket:</t>
  </si>
  <si>
    <t>Limitation on itemized deductions:</t>
  </si>
  <si>
    <t>S-corporation active profits, pensions, other income</t>
  </si>
  <si>
    <t>Charitable giving (subsidy rate)</t>
  </si>
  <si>
    <t>Income composition in 2013 for various income components:</t>
  </si>
  <si>
    <t>top .1%</t>
  </si>
  <si>
    <t>top 1-.1%</t>
  </si>
  <si>
    <t>Income components</t>
  </si>
  <si>
    <t>P99-100</t>
  </si>
  <si>
    <t>P99-99.9</t>
  </si>
  <si>
    <t>P99-99.5</t>
  </si>
  <si>
    <t>P99.5-99.9</t>
  </si>
  <si>
    <t xml:space="preserve">Wage </t>
  </si>
  <si>
    <t>Entrep.</t>
  </si>
  <si>
    <t>Divid.</t>
  </si>
  <si>
    <t>Interest</t>
  </si>
  <si>
    <t>Rents</t>
  </si>
  <si>
    <t>K gains (ranked with K gains)</t>
  </si>
  <si>
    <t>corrected to sum to 100%</t>
  </si>
  <si>
    <t>K gains</t>
  </si>
  <si>
    <t>40% of income in P99-99.5, 60% in P99.5-99.9 from Piketty-Saez</t>
  </si>
  <si>
    <t>Average income composition</t>
  </si>
  <si>
    <t>Marginal Tax Rate (Table 1)</t>
  </si>
  <si>
    <t>Average MTR top 1%</t>
  </si>
  <si>
    <t>Average MTR top 0.1%</t>
  </si>
  <si>
    <t>Average MTR top 1-0.1%</t>
  </si>
  <si>
    <t>Top .1% average marginal tax rate</t>
  </si>
  <si>
    <t>Top 1-.1% average marginal tax rate</t>
  </si>
  <si>
    <t>Table 2</t>
  </si>
  <si>
    <t>Table 1 calculations</t>
  </si>
  <si>
    <t>Business income</t>
  </si>
  <si>
    <t>Net-of-tax rate in 2012</t>
  </si>
  <si>
    <t>Net-of-tax rate in 2013</t>
  </si>
  <si>
    <t>top .01%</t>
  </si>
  <si>
    <t>Total income including realized capital gains</t>
  </si>
  <si>
    <t xml:space="preserve"> Realized capital gains</t>
  </si>
  <si>
    <t xml:space="preserve"> Income excluding realized capital gains</t>
  </si>
  <si>
    <t xml:space="preserve">  Business income</t>
  </si>
  <si>
    <t>Salaries</t>
  </si>
  <si>
    <t>Table 3</t>
  </si>
  <si>
    <t>Net-of-tax rate in 2011</t>
  </si>
  <si>
    <t>Net-of-tax rate in 2015</t>
  </si>
  <si>
    <t>Top Income Groups</t>
  </si>
  <si>
    <t>Top 1-.1%</t>
  </si>
  <si>
    <t>Top .1%</t>
  </si>
  <si>
    <t>Top .01%</t>
  </si>
  <si>
    <t>Same as medium-term recovery trend 2009-2011</t>
  </si>
  <si>
    <t>Same as long-term trend increase from 1978-2011</t>
  </si>
  <si>
    <t>Top 1-.1.%</t>
  </si>
  <si>
    <t>1978-2011 Dlnsh13-12</t>
  </si>
  <si>
    <t>2009-2011 Dlnsh13-12</t>
  </si>
  <si>
    <t>1978-2011 Dlnsh15-11</t>
  </si>
  <si>
    <t>2009-2011 Dlnsh15-11</t>
  </si>
  <si>
    <t>Top .01% average marginal tax rate</t>
  </si>
  <si>
    <t>P99.99-100</t>
  </si>
  <si>
    <t>total income including K gains</t>
  </si>
  <si>
    <t>total income excluding K gains</t>
  </si>
  <si>
    <t>Average MTR top .01%</t>
  </si>
  <si>
    <t>test</t>
  </si>
  <si>
    <t xml:space="preserve">Average MTR top .01% </t>
  </si>
  <si>
    <t>Piketty-Saez composition Table A7 and Table A8 for year 2011</t>
  </si>
  <si>
    <t>Composition real K gains [income including K gains]</t>
  </si>
  <si>
    <t>Composition wages and salaries [inc excl K gains]</t>
  </si>
  <si>
    <t>Composition business income [inc excl K gains]</t>
  </si>
  <si>
    <t>Composition dividend income [inc excl K gains]</t>
  </si>
  <si>
    <t>Dividends</t>
  </si>
  <si>
    <t>Composition interest+rent et al. income [inc excl K gains]</t>
  </si>
  <si>
    <t>Ordinary capital income [inc excl K gains]</t>
  </si>
  <si>
    <t>Wages and salaries (SSA data)</t>
  </si>
  <si>
    <t>growth 1990-2011</t>
  </si>
  <si>
    <t>1990-2011 Dlnsh13-12</t>
  </si>
  <si>
    <t>1990-2011 Dlnsh14-11</t>
  </si>
  <si>
    <t>2009-2011 Dlnsh14-11</t>
  </si>
  <si>
    <t xml:space="preserve">  Memo: wages and salaries (SSA data)</t>
  </si>
  <si>
    <t>Realized capital gains in 1986 vs. 1987</t>
  </si>
  <si>
    <t>Income excluding realized capital gains in 1992 vs. 1993</t>
  </si>
  <si>
    <t xml:space="preserve"> Wages and salaries in 1992 vs. 1993</t>
  </si>
  <si>
    <t>Top income share in 2012</t>
  </si>
  <si>
    <t>Top income share in 2013</t>
  </si>
  <si>
    <t>Top income share in 2015</t>
  </si>
  <si>
    <t>Top income share in 2011</t>
  </si>
  <si>
    <t>Constant top income shares after 2011</t>
  </si>
  <si>
    <t>Other capital income</t>
  </si>
  <si>
    <t>B1. Income including realized capital gains</t>
  </si>
  <si>
    <t>Benchmark: Same as medium-term recovery trend 2009-2011</t>
  </si>
  <si>
    <t>B2. Income excluding realized capital gains</t>
  </si>
  <si>
    <t>Modified Adjusted Gross Income</t>
  </si>
  <si>
    <t>Taxable Income (about 80% of AGI)</t>
  </si>
  <si>
    <t xml:space="preserve">  Wages, Salaries, and Pensions</t>
  </si>
  <si>
    <t>Fig 5</t>
  </si>
  <si>
    <t>Top 10%</t>
  </si>
  <si>
    <t>Full Population</t>
  </si>
  <si>
    <t>Memo: Top income shares including capital gains (from Piketty and Saez, 2003)</t>
  </si>
  <si>
    <t>Average charitable giving in each group / average income economy wide</t>
  </si>
  <si>
    <t>Total income incl. cap. gains ($m)</t>
  </si>
  <si>
    <t>Total charitable giving ($m)</t>
  </si>
  <si>
    <t>Total number of tax units ('000s)</t>
  </si>
  <si>
    <t>[12]</t>
  </si>
  <si>
    <t>[11]</t>
  </si>
  <si>
    <t>[10]</t>
  </si>
  <si>
    <t>[9]</t>
  </si>
  <si>
    <t>[8]</t>
  </si>
  <si>
    <t>[7]</t>
  </si>
  <si>
    <t>[6]</t>
  </si>
  <si>
    <t>[5]</t>
  </si>
  <si>
    <t>[4]</t>
  </si>
  <si>
    <t>[3]</t>
  </si>
  <si>
    <t>[2]</t>
  </si>
  <si>
    <t>[1]</t>
  </si>
  <si>
    <t>Investment income</t>
  </si>
  <si>
    <t xml:space="preserve">Other income (includes S-corporation active profits, </t>
  </si>
  <si>
    <t>pensions, and other forms of income)</t>
  </si>
  <si>
    <t>Top income shares including K gains</t>
  </si>
  <si>
    <t>1. Effect of the 2013 Reform on Marginal Tax Rates</t>
  </si>
  <si>
    <t>Average marginal tax rate in each income group including Federal payroll FICA+individual income tax based on 2011 income composition</t>
  </si>
  <si>
    <t>Top marginal tax rate (right y-axis)</t>
  </si>
  <si>
    <t>K gains marginal tax rate (right y-axis)</t>
  </si>
  <si>
    <t>Top 1%-0.1% income share (incomes between $.44m and $2.04m)</t>
  </si>
  <si>
    <t>Long-term trend 1978-2011</t>
  </si>
  <si>
    <t>Top 0.1% wage income share (SSA data)</t>
  </si>
  <si>
    <t>Top 1% wage income share (SSA data)</t>
  </si>
  <si>
    <t>Log change in top income shares 2012 to 2013</t>
  </si>
  <si>
    <t>Log change in net-of-tax rate 2012 to 2013</t>
  </si>
  <si>
    <t>Elasticity of income wrt net-of-tax rate</t>
  </si>
  <si>
    <t>Elasticity of income including realized capital gains</t>
  </si>
  <si>
    <t>Elasticity of income excluding realized capital gains</t>
  </si>
  <si>
    <r>
      <t>This table presents the short-run elasticity estimates e</t>
    </r>
    <r>
      <rPr>
        <vertAlign val="subscript"/>
        <sz val="11"/>
        <color theme="1"/>
        <rFont val="Calibri"/>
        <scheme val="minor"/>
      </rPr>
      <t>S</t>
    </r>
    <r>
      <rPr>
        <sz val="11"/>
        <color theme="1"/>
        <rFont val="Calibri"/>
        <scheme val="minor"/>
      </rPr>
      <t xml:space="preserve"> of reported income with respect to one minus the marginal tax rate comparing 2012 and 2013 top incomes. </t>
    </r>
  </si>
  <si>
    <r>
      <t>This table presents the short-run elasticity estimates e</t>
    </r>
    <r>
      <rPr>
        <vertAlign val="subscript"/>
        <sz val="11"/>
        <color theme="1"/>
        <rFont val="Calibri"/>
        <scheme val="minor"/>
      </rPr>
      <t>S</t>
    </r>
    <r>
      <rPr>
        <sz val="11"/>
        <color theme="1"/>
        <rFont val="Calibri"/>
        <scheme val="minor"/>
      </rPr>
      <t xml:space="preserve"> comparing 2012 and 2013 for each income component. Computations are based on the composition of top incomes from Piketty-Saez series.</t>
    </r>
  </si>
  <si>
    <r>
      <t>This table presents the medium-run elasticity estimates e</t>
    </r>
    <r>
      <rPr>
        <vertAlign val="subscript"/>
        <sz val="11"/>
        <color theme="1"/>
        <rFont val="Calibri"/>
        <scheme val="minor"/>
      </rPr>
      <t>M</t>
    </r>
    <r>
      <rPr>
        <sz val="11"/>
        <color theme="1"/>
        <rFont val="Calibri"/>
        <scheme val="minor"/>
      </rPr>
      <t xml:space="preserve"> comparing 2011 and 2015 incomes in Panel A and 2011 and 2014 incomes in Panel B. We assume that, absent the tax change, top income shares would have increased at the same rate as the medium-term post Great Recession increase from 2009 to 2011.</t>
    </r>
  </si>
  <si>
    <t>Pre-reform</t>
  </si>
  <si>
    <t>Post-reform</t>
  </si>
  <si>
    <t>Elasticity for income incl. K gains</t>
  </si>
  <si>
    <t>Elasticity for income excl. K gains</t>
  </si>
  <si>
    <t>All income forms</t>
  </si>
  <si>
    <t>Labor income</t>
  </si>
  <si>
    <t>Income excluding capital gains</t>
  </si>
  <si>
    <t>Fig 4A and 4B</t>
  </si>
  <si>
    <t>Fig 7</t>
  </si>
  <si>
    <t>Top federal marginal tax rates</t>
  </si>
  <si>
    <t>A. Health Care Tax</t>
  </si>
  <si>
    <t>A. Elasticity Computation</t>
  </si>
  <si>
    <r>
      <t>Estimates for the Short-run Elasticity e</t>
    </r>
    <r>
      <rPr>
        <vertAlign val="subscript"/>
        <sz val="14"/>
        <color theme="1"/>
        <rFont val="Calibri"/>
        <scheme val="minor"/>
      </rPr>
      <t>S</t>
    </r>
    <r>
      <rPr>
        <sz val="14"/>
        <color theme="1"/>
        <rFont val="Calibri"/>
        <scheme val="minor"/>
      </rPr>
      <t xml:space="preserve"> Comparing 2012 and 2013 Top Income Shares</t>
    </r>
  </si>
  <si>
    <t>Top income groups</t>
  </si>
  <si>
    <t xml:space="preserve">C. Elasticity of Each Income Component </t>
  </si>
  <si>
    <r>
      <t>2. Short-run Elasticity e</t>
    </r>
    <r>
      <rPr>
        <b/>
        <vertAlign val="subscript"/>
        <sz val="14"/>
        <color theme="1"/>
        <rFont val="Calibri"/>
        <scheme val="minor"/>
      </rPr>
      <t>S</t>
    </r>
    <r>
      <rPr>
        <b/>
        <sz val="14"/>
        <color theme="1"/>
        <rFont val="Calibri"/>
        <scheme val="minor"/>
      </rPr>
      <t xml:space="preserve"> Comparing 2012 and 2013 Top Incomes</t>
    </r>
  </si>
  <si>
    <r>
      <t>3. Estimates for the Medium-run Elasticity e</t>
    </r>
    <r>
      <rPr>
        <b/>
        <vertAlign val="subscript"/>
        <sz val="14"/>
        <color theme="1"/>
        <rFont val="Calibri"/>
        <scheme val="minor"/>
      </rPr>
      <t>M</t>
    </r>
    <r>
      <rPr>
        <b/>
        <sz val="14"/>
        <color theme="1"/>
        <rFont val="Calibri"/>
        <scheme val="minor"/>
      </rPr>
      <t xml:space="preserve"> </t>
    </r>
  </si>
  <si>
    <t>A. Comparing 2011 and 2015 Top Incomes</t>
  </si>
  <si>
    <t>B. Comparing 2011 and 2014 Top Incomes</t>
  </si>
  <si>
    <r>
      <t>Estimates for the Medium-run Elasticity e</t>
    </r>
    <r>
      <rPr>
        <vertAlign val="subscript"/>
        <sz val="14"/>
        <color theme="1"/>
        <rFont val="Calibri"/>
        <scheme val="minor"/>
      </rPr>
      <t>M</t>
    </r>
    <r>
      <rPr>
        <sz val="14"/>
        <color theme="1"/>
        <rFont val="Calibri"/>
        <scheme val="minor"/>
      </rPr>
      <t xml:space="preserve"> Comparing 2011 and 2015 Top Income Shares</t>
    </r>
  </si>
  <si>
    <t>C. Total Effect on Top Federal Marginal Tax Rates by Specific Income Components</t>
  </si>
  <si>
    <t>D1. Total income including realized capital gains (prorating based on income composition)</t>
  </si>
  <si>
    <t>D2. Total income excluding realized capital gains (prorating based on income composition)</t>
  </si>
  <si>
    <t>D. Total Effect on Federal Marginal Tax Rates by Income Groups</t>
  </si>
  <si>
    <t>Medium-term trend post Great Recession: 2009-2011</t>
  </si>
  <si>
    <t>Top 10-5% income share (incomes between $124,800 and $180,500)</t>
  </si>
  <si>
    <t>Top 5-1% income share (incomes between $180,500 and $443,000)</t>
  </si>
  <si>
    <t>Top 1% income share (incomes above $443,000 in 2015)</t>
  </si>
  <si>
    <t>Top 1% income share</t>
  </si>
  <si>
    <t>Effect of the 2013 Reform on Top Federal Marginal Tax Rates</t>
  </si>
  <si>
    <t>Notes: this table presents the impact of the 2013 tax reform on top federal marginal tax rates (including the individual income tax and uncapped FICA payroll taxes). The first three columns present the pre-reform marginal tax rates, the post-reform marginal tax rates, and the change pre to post-reform, respectively. The next three columns show the income thresholds at which the tax changes apply for married joint filers, heads of households, and singles, respectively. Panel A presents the health care tax (including the uncapped portion of FICA payroll taxes on earnings). The extra health care tax of .9% on labor income (wage and self-employment earnings) applies above the stated thresholds for labor income. The extra health care tax of 3.8% on investment income applies when total gross income (formally defined as Modified Adjusted Gross Income) is above the stated thresholds. Panel B presents the individual income tax including the change in the top bracket tax rate and the limitation on itemized deductions (this limitation applies to over 90% of top 1% income earners so we assume that it applies systematically in our tax rate computations). Ordinary income includes all forms of taxable income other than qualified dividends and long-term realized capital gains which are taxed at lower rates (as shown in the table). Panel C shows the total effect of the 2013 tax reform on top federal marginal tax rates for each specific income component. Panel D presents the effects of the tax reform on the average marginal tax rate for the top 1%, top .1%, and top 1-.1% income groups for income including capital gains (Panel D1) and income excluding capital gains (Panel D2). In panels D1 and D2, the average is taken using the income composition of the top income groups in 2011 using the top tax rates by income components from Panel C and ignoring other tax provisions such as the Alternative Minimum Tax or the phase-out of personal exemptions.</t>
  </si>
  <si>
    <t>Log change in top income shares from 2012 to 2013 (a)</t>
  </si>
  <si>
    <t>Log change in top net-of-tax rate from 2012 to 2013 (b)</t>
  </si>
  <si>
    <t>Elasticity of income with respect to net-of-tax rate (a)/(b)</t>
  </si>
  <si>
    <t>Elasticity of income with respect to net-of-tax rate [(a)-(c)]/(b)</t>
  </si>
  <si>
    <t>Actual log change in top income share from 2011 to 2015 (a)</t>
  </si>
  <si>
    <t>Counterfactal log change in income share (absent reform) (c)</t>
  </si>
  <si>
    <t>Log change in top net-of-tax rate from 2011 to 2015 (b)</t>
  </si>
  <si>
    <t xml:space="preserve">C. Elasticities for Each Income Component </t>
  </si>
  <si>
    <t>B. Elasticities under Alternative Identification Assumptions on Evolution of Top Income Shares Absent Reform</t>
  </si>
  <si>
    <t>D. Elasticities around Earlier Tax Reforms</t>
  </si>
  <si>
    <r>
      <t>Notes: This table presents the short-run elasticity estimates e</t>
    </r>
    <r>
      <rPr>
        <vertAlign val="subscript"/>
        <sz val="10"/>
        <color theme="1"/>
        <rFont val="Calibri"/>
        <scheme val="minor"/>
      </rPr>
      <t>S</t>
    </r>
    <r>
      <rPr>
        <sz val="10"/>
        <color theme="1"/>
        <rFont val="Calibri"/>
        <scheme val="minor"/>
      </rPr>
      <t xml:space="preserve"> comparing 2012 and 2013. Each of the four columns considers a specific income group: (1) top 1%, (2) top 1-.1% (top 1% excluding the top .1%), (3) top .1%, (4) top .01%. Panel A describes the computations in detail for the elasticity of total income including capital gains with respect to the net-of-tax rate. The elasticity is estimated as the ratio of the log-change in top income shares from 2012 to 2013 to the log-change in net-of-tax rates (from Table 1).  The benchmark estimates in Panel A assume no change in top income shares absent the tax reform. Panel B presents two alternative identification assumptions. The first row of Panel B assumes that top income shares would have increased as the secular long-term average from 1978 to 2011. The second row of Panel B assumes that top income shares would have increased as the medium-term post Great Recession increase from 2009 to 2011. In Panel C, we compute elasticity estimates for specific income components. The first row repeats the elasticity estimate for total income with capital gains from Panel A. The second and third rows split total income into realized capital gains and income excluding realized capital gains. The next rows split income excluding realized capital gains into: wages and salaries, business income, dividend income, and other capital income  (interest, rents, royalties, and estate and trust income). As a robustness check, the elasticity for wage earnings is also computed using Social Security Administration (SSA) data by size of wage earnings. Panel D computes elasticities around earlier reforms. The first row considers realized capital gains around the Tax Reform Act of 1986 which increased the capital gains tax rate from 20% to 28%. The remaining rows consider the 1993 top tax rate increase from 31% to 39.6%, and report elasticities for income excluding capital gains and wage earnings.</t>
    </r>
  </si>
  <si>
    <t xml:space="preserve">  Dividends</t>
  </si>
  <si>
    <t xml:space="preserve">  Interest, rents, royalties, and estate and trust </t>
  </si>
  <si>
    <r>
      <t>Notes: This table presents the medium-run elasticity estimates e</t>
    </r>
    <r>
      <rPr>
        <vertAlign val="subscript"/>
        <sz val="10"/>
        <color theme="1"/>
        <rFont val="Calibri"/>
        <scheme val="minor"/>
      </rPr>
      <t>M</t>
    </r>
    <r>
      <rPr>
        <sz val="10"/>
        <color theme="1"/>
        <rFont val="Calibri"/>
        <scheme val="minor"/>
      </rPr>
      <t xml:space="preserve"> comparing 2011 and 2015. Each of the four columns considers a specific income group: (1) top 1%, (2) top 1-.1% (top 1% excluding the top .1%), (3) top .1%, (4) top .01%. Panel A describes the computations in detail for the elasticity of total income including capital gains with respect to the net-of-tax rate. The elasticity is estimated as the ratio of the log-change in top income shares from 2011 to 2015 (relative to the counterfactual change absent the reform) to the log-change in net-of-tax rates (from Table 1).  The benchmark estimates of Panel A assume that, absent the tax change, top income shares would have increased at the same rate as the medium-term post Great Recession increase from 2009 to 2011 (see Figure 5). Panel B1 repeats the benchmark estimates in the first row and presents two alternative identification assumptions in rows 2 and 3. The second row of Panel B1 assumes that top income shares would have increased as the secular long-term average from 1978 to 2011 (see Figure 5). The third row of Panel B1 assumes that top income shares would have stayed constant. Panel B2 repeats Panel B1 but for income excluding realized capital gains (instead of income including capital gains). Panel D presents alternative elasticity estimates comparing years 2011 and 2014 (instead of 2015) and assuming as in our benchmark that top income shares would have increased at the same rate as the medium-term post Great Recession increase from 2009 to 2011.</t>
    </r>
  </si>
  <si>
    <t>B. Elasticities under Alternative Identification Assumptions on Evolution of Top Income Shares from 2011 to 2015</t>
  </si>
  <si>
    <t>D. Alternative Medium Term Elasticities Comparing 2011 to 2014 (instead of 2015)</t>
  </si>
  <si>
    <t>raw Piketty-Saez data</t>
  </si>
  <si>
    <t xml:space="preserve">  Interest, rents, royalties, fiduciaries</t>
  </si>
  <si>
    <t>Top income shares with no K gains (Piketty-Saez, Table A1)</t>
  </si>
  <si>
    <t>Medium-term trend post recessions</t>
  </si>
  <si>
    <t>Piketty-Saez series Table A8</t>
  </si>
  <si>
    <t>Piketty-Saez series Table A7</t>
  </si>
  <si>
    <t>Piketty-Saez series Table B5</t>
  </si>
  <si>
    <t>Income share growth calculations with counterfactuals used in Table 3</t>
  </si>
  <si>
    <t xml:space="preserve">Realized capital gains </t>
  </si>
  <si>
    <t>top .1% and decomposition</t>
  </si>
  <si>
    <t>Charitable Giving of Top Income Groups</t>
  </si>
  <si>
    <r>
      <rPr>
        <u/>
        <sz val="12"/>
        <color theme="1"/>
        <rFont val="Arial"/>
      </rPr>
      <t>Notes</t>
    </r>
    <r>
      <rPr>
        <sz val="12"/>
        <color theme="1"/>
        <rFont val="Calibri"/>
        <family val="2"/>
        <scheme val="minor"/>
      </rPr>
      <t>: This table reports statistics on charitable giving of top income groups. Col. [1] reports the total number of tax units in the population from Piketty and Saez (2003). Col. [2] reports total charitable giving reported on tax returns (in nominal $m). Col. [2] reports total market income including capital gains from Piketty and Saez (2003). Cols. [4]-[8] report mean charitable giving for each top income group (full population, top 10%, top 1%, top .1%, top 1-.1%) divided by mean income in the full population. Mean income in the full population is [3]/[1]. Top groups are ranked by market income including realized capital gains as in Piketty and Saez (2003). For example, in 1962, top 1% income earners had charitable giving equal to 39% of average income per tax unit. As a memo, cols. [9]-[12] report the top income shares from Piketty and Saez (2003), series including realized capital gains. Calculations made by the author using public use files up to year 2010 and Statistics of Income published tabulations after 2010 (Table 2.1). Charitable contributions are defined as charitable contributions included in itemized deductions (including allowable carryovers from prior years and excluding contributions above the AGI limitations).</t>
    </r>
  </si>
  <si>
    <t>MTRs (from Tax Policy Center)</t>
  </si>
  <si>
    <t>This sheet contains data and calculations needed for Figures and Tables. It uses the Piketty-Saez series excel file TabFig2015prel.xls available online at http://elsa.berkeley.edu/~saez/TabFig2015prel.xls</t>
  </si>
  <si>
    <t>Fig 6A and 6B (6B includes some powerpoint enhancements, I have included as well the excel native version without the powerpoint addons)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</si>
</sst>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64" formatCode="0.000"/>
    <numFmt numFmtId="165" formatCode="\$#,##0\ ;\(\$#,##0\)"/>
    <numFmt numFmtId="166" formatCode="0.0000"/>
    <numFmt numFmtId="167" formatCode="0.0%"/>
    <numFmt numFmtId="168" formatCode="&quot;$&quot;#,##0"/>
    <numFmt numFmtId="169" formatCode="0.0"/>
    <numFmt numFmtId="170" formatCode="0.00000"/>
  </numFmts>
  <fonts count="34" x14ac:knownFonts="1">
    <font>
      <sz val="12"/>
      <color theme="1"/>
      <name val="Calibri"/>
      <family val="2"/>
      <scheme val="minor"/>
    </font>
    <font>
      <sz val="12"/>
      <color theme="1"/>
      <name val="Calibri"/>
      <family val="2"/>
      <scheme val="minor"/>
    </font>
    <font>
      <sz val="10"/>
      <name val="Arial"/>
    </font>
    <font>
      <sz val="8"/>
      <name val="Arial"/>
      <family val="2"/>
    </font>
    <font>
      <sz val="12"/>
      <color indexed="24"/>
      <name val="Arial"/>
    </font>
    <font>
      <b/>
      <sz val="8"/>
      <color indexed="24"/>
      <name val="Times New Roman"/>
    </font>
    <font>
      <sz val="8"/>
      <color indexed="24"/>
      <name val="Times New Roman"/>
    </font>
    <font>
      <sz val="7"/>
      <name val="Helvetica"/>
    </font>
    <font>
      <b/>
      <sz val="18"/>
      <name val="Arial"/>
      <family val="2"/>
    </font>
    <font>
      <sz val="18"/>
      <name val="Arial"/>
      <family val="2"/>
    </font>
    <font>
      <sz val="14"/>
      <name val="Arial"/>
    </font>
    <font>
      <b/>
      <sz val="12"/>
      <color theme="1"/>
      <name val="Calibri"/>
      <family val="2"/>
      <scheme val="minor"/>
    </font>
    <font>
      <u/>
      <sz val="12"/>
      <color theme="10"/>
      <name val="Calibri"/>
      <family val="2"/>
      <scheme val="minor"/>
    </font>
    <font>
      <u/>
      <sz val="12"/>
      <color theme="11"/>
      <name val="Calibri"/>
      <family val="2"/>
      <scheme val="minor"/>
    </font>
    <font>
      <sz val="14"/>
      <color indexed="8"/>
      <name val="Arial"/>
      <family val="2"/>
    </font>
    <font>
      <sz val="8"/>
      <name val="Calibri"/>
      <family val="2"/>
      <scheme val="minor"/>
    </font>
    <font>
      <sz val="10"/>
      <color theme="1"/>
      <name val="Calibri"/>
      <scheme val="minor"/>
    </font>
    <font>
      <sz val="8"/>
      <name val="Arial Narrow"/>
      <family val="2"/>
    </font>
    <font>
      <vertAlign val="subscript"/>
      <sz val="10"/>
      <color theme="1"/>
      <name val="Calibri"/>
      <scheme val="minor"/>
    </font>
    <font>
      <u/>
      <sz val="12"/>
      <color theme="1"/>
      <name val="Calibri"/>
      <scheme val="minor"/>
    </font>
    <font>
      <i/>
      <sz val="12"/>
      <color theme="1"/>
      <name val="Calibri"/>
      <scheme val="minor"/>
    </font>
    <font>
      <u/>
      <sz val="12"/>
      <color indexed="12"/>
      <name val="Calibri"/>
      <family val="2"/>
    </font>
    <font>
      <sz val="12"/>
      <color theme="1"/>
      <name val="Arial"/>
      <family val="2"/>
    </font>
    <font>
      <sz val="12"/>
      <color indexed="8"/>
      <name val="Calibri"/>
      <family val="2"/>
    </font>
    <font>
      <u/>
      <sz val="12"/>
      <color theme="1"/>
      <name val="Arial"/>
    </font>
    <font>
      <sz val="12"/>
      <name val="Arial"/>
      <family val="2"/>
    </font>
    <font>
      <b/>
      <sz val="12"/>
      <color theme="1"/>
      <name val="Arial"/>
      <family val="2"/>
    </font>
    <font>
      <u/>
      <sz val="12"/>
      <color indexed="12"/>
      <name val="Arial"/>
    </font>
    <font>
      <sz val="11"/>
      <color theme="1"/>
      <name val="Calibri"/>
      <scheme val="minor"/>
    </font>
    <font>
      <vertAlign val="subscript"/>
      <sz val="11"/>
      <color theme="1"/>
      <name val="Calibri"/>
      <scheme val="minor"/>
    </font>
    <font>
      <b/>
      <sz val="14"/>
      <color theme="1"/>
      <name val="Calibri"/>
      <scheme val="minor"/>
    </font>
    <font>
      <b/>
      <vertAlign val="subscript"/>
      <sz val="14"/>
      <color theme="1"/>
      <name val="Calibri"/>
      <scheme val="minor"/>
    </font>
    <font>
      <sz val="14"/>
      <color theme="1"/>
      <name val="Calibri"/>
      <scheme val="minor"/>
    </font>
    <font>
      <vertAlign val="subscript"/>
      <sz val="14"/>
      <color theme="1"/>
      <name val="Calibri"/>
      <scheme val="minor"/>
    </font>
  </fonts>
  <fills count="2">
    <fill>
      <patternFill patternType="none"/>
    </fill>
    <fill>
      <patternFill patternType="gray125"/>
    </fill>
  </fills>
  <borders count="15">
    <border>
      <left/>
      <right/>
      <top/>
      <bottom/>
      <diagonal/>
    </border>
    <border>
      <left style="thin">
        <color auto="1"/>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medium">
        <color auto="1"/>
      </bottom>
      <diagonal/>
    </border>
    <border>
      <left/>
      <right style="medium">
        <color auto="1"/>
      </right>
      <top/>
      <bottom/>
      <diagonal/>
    </border>
    <border>
      <left/>
      <right/>
      <top/>
      <bottom style="dashed">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bottom style="medium">
        <color auto="1"/>
      </bottom>
      <diagonal/>
    </border>
  </borders>
  <cellStyleXfs count="758">
    <xf numFmtId="0" fontId="0" fillId="0" borderId="0"/>
    <xf numFmtId="0" fontId="2" fillId="0" borderId="0"/>
    <xf numFmtId="0" fontId="4"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 fillId="0" borderId="0" applyFont="0" applyFill="0" applyBorder="0" applyAlignment="0" applyProtection="0"/>
    <xf numFmtId="165" fontId="4" fillId="0" borderId="0" applyFont="0" applyFill="0" applyBorder="0" applyAlignment="0" applyProtection="0"/>
    <xf numFmtId="0" fontId="2" fillId="0" borderId="0"/>
    <xf numFmtId="0" fontId="7" fillId="0" borderId="1">
      <alignment horizontal="center"/>
    </xf>
    <xf numFmtId="2" fontId="4" fillId="0" borderId="0" applyFont="0" applyFill="0" applyBorder="0" applyAlignment="0" applyProtection="0"/>
    <xf numFmtId="0" fontId="4" fillId="0" borderId="0"/>
    <xf numFmtId="0" fontId="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1" fillId="0" borderId="0" applyNumberFormat="0" applyFill="0" applyBorder="0" applyAlignment="0" applyProtection="0"/>
    <xf numFmtId="0" fontId="2" fillId="0" borderId="0"/>
    <xf numFmtId="0" fontId="4" fillId="0" borderId="0"/>
    <xf numFmtId="0" fontId="2" fillId="0" borderId="0"/>
    <xf numFmtId="0" fontId="22" fillId="0" borderId="0"/>
    <xf numFmtId="0" fontId="2" fillId="0" borderId="0"/>
    <xf numFmtId="0" fontId="4" fillId="0" borderId="0"/>
    <xf numFmtId="0" fontId="1" fillId="0" borderId="0"/>
    <xf numFmtId="9" fontId="22"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 fillId="0" borderId="0"/>
    <xf numFmtId="0" fontId="21"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102">
    <xf numFmtId="0" fontId="0" fillId="0" borderId="0" xfId="0"/>
    <xf numFmtId="0" fontId="3" fillId="0" borderId="0" xfId="1" applyFont="1"/>
    <xf numFmtId="0" fontId="2" fillId="0" borderId="0" xfId="1"/>
    <xf numFmtId="164" fontId="3" fillId="0" borderId="0" xfId="1" applyNumberFormat="1" applyFont="1" applyAlignment="1">
      <alignment horizontal="center"/>
    </xf>
    <xf numFmtId="0" fontId="2" fillId="0" borderId="0" xfId="1" applyFont="1"/>
    <xf numFmtId="0" fontId="4" fillId="0" borderId="0" xfId="10"/>
    <xf numFmtId="0" fontId="8" fillId="0" borderId="0" xfId="1" applyFont="1" applyAlignment="1">
      <alignment horizontal="center"/>
    </xf>
    <xf numFmtId="0" fontId="9" fillId="0" borderId="0" xfId="1" applyFont="1" applyAlignment="1">
      <alignment horizontal="center"/>
    </xf>
    <xf numFmtId="0" fontId="10" fillId="0" borderId="0" xfId="1" applyFont="1"/>
    <xf numFmtId="0" fontId="10" fillId="0" borderId="0" xfId="7" applyFont="1"/>
    <xf numFmtId="166" fontId="3" fillId="0" borderId="0" xfId="1" applyNumberFormat="1" applyFont="1"/>
    <xf numFmtId="167" fontId="3" fillId="0" borderId="0" xfId="1" applyNumberFormat="1" applyFont="1"/>
    <xf numFmtId="164" fontId="3" fillId="0" borderId="0" xfId="1" applyNumberFormat="1" applyFont="1"/>
    <xf numFmtId="2" fontId="3" fillId="0" borderId="0" xfId="11" applyNumberFormat="1" applyFont="1" applyAlignment="1" applyProtection="1">
      <alignment horizontal="center"/>
      <protection locked="0"/>
    </xf>
    <xf numFmtId="10" fontId="3" fillId="0" borderId="0" xfId="1" applyNumberFormat="1" applyFont="1"/>
    <xf numFmtId="0" fontId="14" fillId="0" borderId="0" xfId="10" applyFont="1"/>
    <xf numFmtId="167" fontId="0" fillId="0" borderId="0" xfId="0" applyNumberFormat="1"/>
    <xf numFmtId="9" fontId="0" fillId="0" borderId="0" xfId="0" applyNumberFormat="1"/>
    <xf numFmtId="168" fontId="0" fillId="0" borderId="0" xfId="0" applyNumberFormat="1"/>
    <xf numFmtId="6" fontId="0" fillId="0" borderId="0" xfId="0" applyNumberFormat="1"/>
    <xf numFmtId="0" fontId="0" fillId="0" borderId="0" xfId="0" applyAlignment="1">
      <alignment horizontal="center"/>
    </xf>
    <xf numFmtId="0" fontId="0" fillId="0" borderId="2" xfId="0" applyBorder="1"/>
    <xf numFmtId="0" fontId="11" fillId="0" borderId="0" xfId="0" applyFont="1"/>
    <xf numFmtId="0" fontId="0" fillId="0" borderId="0" xfId="0" applyBorder="1"/>
    <xf numFmtId="0" fontId="0" fillId="0" borderId="2" xfId="0" applyBorder="1" applyAlignment="1">
      <alignment horizontal="center"/>
    </xf>
    <xf numFmtId="0" fontId="17" fillId="0" borderId="0" xfId="20" applyFont="1" applyAlignment="1">
      <alignment horizontal="center"/>
    </xf>
    <xf numFmtId="0" fontId="17" fillId="0" borderId="0" xfId="20" applyFont="1" applyFill="1" applyAlignment="1">
      <alignment horizontal="center"/>
    </xf>
    <xf numFmtId="169" fontId="0" fillId="0" borderId="0" xfId="0" applyNumberFormat="1"/>
    <xf numFmtId="0" fontId="11" fillId="0" borderId="0" xfId="0" applyFont="1" applyBorder="1"/>
    <xf numFmtId="0" fontId="0" fillId="0" borderId="0" xfId="0" applyFill="1" applyBorder="1"/>
    <xf numFmtId="0" fontId="0" fillId="0" borderId="2" xfId="0" applyBorder="1" applyAlignment="1">
      <alignment horizontal="center" wrapText="1"/>
    </xf>
    <xf numFmtId="167" fontId="0" fillId="0" borderId="0" xfId="0" applyNumberFormat="1" applyBorder="1"/>
    <xf numFmtId="2" fontId="0" fillId="0" borderId="0" xfId="0" applyNumberFormat="1" applyBorder="1"/>
    <xf numFmtId="0" fontId="11" fillId="0" borderId="0" xfId="0" applyFont="1" applyFill="1" applyBorder="1"/>
    <xf numFmtId="2" fontId="0" fillId="0" borderId="0" xfId="0" applyNumberFormat="1"/>
    <xf numFmtId="0" fontId="0" fillId="0" borderId="0" xfId="0" applyFont="1"/>
    <xf numFmtId="170" fontId="3" fillId="0" borderId="0" xfId="1" applyNumberFormat="1" applyFont="1"/>
    <xf numFmtId="0" fontId="19" fillId="0" borderId="0" xfId="0" applyFont="1"/>
    <xf numFmtId="0" fontId="20" fillId="0" borderId="0" xfId="0" applyFont="1"/>
    <xf numFmtId="0" fontId="22" fillId="0" borderId="0" xfId="661"/>
    <xf numFmtId="0" fontId="22" fillId="0" borderId="0" xfId="661" applyFont="1"/>
    <xf numFmtId="9" fontId="1" fillId="0" borderId="0" xfId="665" applyFont="1" applyAlignment="1">
      <alignment horizontal="center"/>
    </xf>
    <xf numFmtId="9" fontId="1" fillId="0" borderId="0" xfId="665" applyFont="1" applyBorder="1" applyAlignment="1">
      <alignment horizontal="center"/>
    </xf>
    <xf numFmtId="0" fontId="22" fillId="0" borderId="0" xfId="661" applyBorder="1" applyAlignment="1">
      <alignment horizontal="center"/>
    </xf>
    <xf numFmtId="9" fontId="1" fillId="0" borderId="6" xfId="665" applyFont="1" applyBorder="1" applyAlignment="1">
      <alignment horizontal="center"/>
    </xf>
    <xf numFmtId="0" fontId="22" fillId="0" borderId="6" xfId="661" applyBorder="1" applyAlignment="1">
      <alignment horizontal="center"/>
    </xf>
    <xf numFmtId="167" fontId="22" fillId="0" borderId="0" xfId="661" applyNumberFormat="1" applyFont="1" applyBorder="1" applyAlignment="1">
      <alignment horizontal="center" vertical="center"/>
    </xf>
    <xf numFmtId="0" fontId="22" fillId="0" borderId="5" xfId="661" applyBorder="1" applyAlignment="1">
      <alignment horizontal="center"/>
    </xf>
    <xf numFmtId="9" fontId="22" fillId="0" borderId="0" xfId="661" applyNumberFormat="1" applyBorder="1" applyAlignment="1">
      <alignment horizontal="center"/>
    </xf>
    <xf numFmtId="167" fontId="0" fillId="0" borderId="0" xfId="665" applyNumberFormat="1" applyFont="1"/>
    <xf numFmtId="167" fontId="22" fillId="0" borderId="7" xfId="665" applyNumberFormat="1" applyFont="1" applyBorder="1" applyAlignment="1">
      <alignment horizontal="center" wrapText="1"/>
    </xf>
    <xf numFmtId="167" fontId="22" fillId="0" borderId="0" xfId="665" applyNumberFormat="1" applyFont="1" applyBorder="1" applyAlignment="1">
      <alignment horizontal="center" wrapText="1"/>
    </xf>
    <xf numFmtId="167" fontId="22" fillId="0" borderId="0" xfId="661" applyNumberFormat="1" applyFont="1" applyFill="1" applyBorder="1" applyAlignment="1">
      <alignment horizontal="center" vertical="center"/>
    </xf>
    <xf numFmtId="167" fontId="22" fillId="0" borderId="0" xfId="661" applyNumberFormat="1" applyBorder="1" applyAlignment="1">
      <alignment horizontal="center"/>
    </xf>
    <xf numFmtId="10" fontId="22" fillId="0" borderId="0" xfId="661" applyNumberFormat="1" applyBorder="1" applyAlignment="1">
      <alignment horizontal="center"/>
    </xf>
    <xf numFmtId="3" fontId="22" fillId="0" borderId="0" xfId="661" applyNumberFormat="1" applyBorder="1" applyAlignment="1">
      <alignment horizontal="center"/>
    </xf>
    <xf numFmtId="9" fontId="25" fillId="0" borderId="0" xfId="661" applyNumberFormat="1" applyFont="1" applyBorder="1" applyAlignment="1">
      <alignment horizontal="center" vertical="center"/>
    </xf>
    <xf numFmtId="167" fontId="25" fillId="0" borderId="0" xfId="661" applyNumberFormat="1" applyFont="1" applyBorder="1" applyAlignment="1">
      <alignment horizontal="center" vertical="center"/>
    </xf>
    <xf numFmtId="9" fontId="25" fillId="0" borderId="8" xfId="661" applyNumberFormat="1" applyFont="1" applyBorder="1" applyAlignment="1">
      <alignment horizontal="center" vertical="center"/>
    </xf>
    <xf numFmtId="167" fontId="25" fillId="0" borderId="8" xfId="661" applyNumberFormat="1" applyFont="1" applyBorder="1" applyAlignment="1">
      <alignment horizontal="center" vertical="center"/>
    </xf>
    <xf numFmtId="9" fontId="22" fillId="0" borderId="0" xfId="661" applyNumberFormat="1" applyFont="1" applyBorder="1" applyAlignment="1">
      <alignment horizontal="center" vertical="center"/>
    </xf>
    <xf numFmtId="0" fontId="22" fillId="0" borderId="0" xfId="661" applyAlignment="1">
      <alignment wrapText="1"/>
    </xf>
    <xf numFmtId="0" fontId="22" fillId="0" borderId="9" xfId="661" applyFont="1" applyBorder="1" applyAlignment="1">
      <alignment horizontal="center" vertical="center" wrapText="1"/>
    </xf>
    <xf numFmtId="0" fontId="22" fillId="0" borderId="4" xfId="661" applyFont="1" applyBorder="1" applyAlignment="1">
      <alignment horizontal="center" vertical="center" wrapText="1"/>
    </xf>
    <xf numFmtId="0" fontId="22" fillId="0" borderId="2" xfId="661" applyBorder="1" applyAlignment="1">
      <alignment wrapText="1"/>
    </xf>
    <xf numFmtId="0" fontId="22" fillId="0" borderId="10" xfId="661" applyBorder="1" applyAlignment="1">
      <alignment wrapText="1"/>
    </xf>
    <xf numFmtId="0" fontId="26" fillId="0" borderId="5" xfId="661" applyFont="1" applyBorder="1" applyAlignment="1">
      <alignment horizontal="center" vertical="center"/>
    </xf>
    <xf numFmtId="0" fontId="2" fillId="0" borderId="7" xfId="662" applyNumberFormat="1" applyFont="1" applyFill="1" applyBorder="1" applyAlignment="1" applyProtection="1">
      <alignment horizontal="center"/>
    </xf>
    <xf numFmtId="0" fontId="2" fillId="0" borderId="0" xfId="662" applyFont="1" applyFill="1" applyBorder="1" applyAlignment="1">
      <alignment horizontal="center"/>
    </xf>
    <xf numFmtId="0" fontId="2" fillId="0" borderId="0" xfId="662" applyNumberFormat="1" applyFont="1" applyFill="1" applyBorder="1" applyAlignment="1" applyProtection="1">
      <alignment horizontal="center"/>
    </xf>
    <xf numFmtId="0" fontId="2" fillId="0" borderId="2" xfId="662" applyNumberFormat="1" applyFont="1" applyFill="1" applyBorder="1" applyAlignment="1" applyProtection="1">
      <alignment horizontal="center"/>
    </xf>
    <xf numFmtId="0" fontId="2" fillId="0" borderId="2" xfId="662" applyFont="1" applyFill="1" applyBorder="1" applyAlignment="1">
      <alignment horizontal="center"/>
    </xf>
    <xf numFmtId="0" fontId="22" fillId="0" borderId="7" xfId="661" applyFont="1" applyBorder="1" applyAlignment="1">
      <alignment horizontal="center" vertical="center"/>
    </xf>
    <xf numFmtId="0" fontId="22" fillId="0" borderId="0" xfId="661" applyFont="1" applyBorder="1" applyAlignment="1">
      <alignment horizontal="center" vertical="center"/>
    </xf>
    <xf numFmtId="0" fontId="26" fillId="0" borderId="0" xfId="661" applyFont="1" applyBorder="1" applyAlignment="1">
      <alignment horizontal="center" vertical="center"/>
    </xf>
    <xf numFmtId="0" fontId="26" fillId="0" borderId="11" xfId="661" applyFont="1" applyBorder="1" applyAlignment="1">
      <alignment horizontal="center" vertical="center"/>
    </xf>
    <xf numFmtId="0" fontId="2" fillId="0" borderId="0" xfId="661" applyFont="1" applyAlignment="1">
      <alignment horizontal="center"/>
    </xf>
    <xf numFmtId="0" fontId="27" fillId="0" borderId="0" xfId="673" applyFont="1"/>
    <xf numFmtId="0" fontId="30" fillId="0" borderId="0" xfId="0" applyFont="1"/>
    <xf numFmtId="0" fontId="32" fillId="0" borderId="2" xfId="0" applyFont="1" applyBorder="1"/>
    <xf numFmtId="0" fontId="32" fillId="0" borderId="0" xfId="0" applyFont="1"/>
    <xf numFmtId="0" fontId="26" fillId="0" borderId="12" xfId="661" applyFont="1" applyBorder="1" applyAlignment="1">
      <alignment horizontal="center" vertical="center"/>
    </xf>
    <xf numFmtId="167" fontId="22" fillId="0" borderId="6" xfId="661" applyNumberFormat="1" applyFont="1" applyFill="1" applyBorder="1" applyAlignment="1">
      <alignment horizontal="center" vertical="center"/>
    </xf>
    <xf numFmtId="167" fontId="22" fillId="0" borderId="6" xfId="665" applyNumberFormat="1" applyFont="1" applyBorder="1" applyAlignment="1">
      <alignment horizontal="center" wrapText="1"/>
    </xf>
    <xf numFmtId="167" fontId="22" fillId="0" borderId="14" xfId="665" applyNumberFormat="1" applyFont="1" applyBorder="1" applyAlignment="1">
      <alignment horizontal="center" wrapText="1"/>
    </xf>
    <xf numFmtId="0" fontId="0" fillId="0" borderId="4" xfId="0" applyBorder="1" applyAlignment="1">
      <alignment horizontal="center"/>
    </xf>
    <xf numFmtId="0" fontId="16" fillId="0" borderId="3" xfId="0" applyFont="1" applyBorder="1" applyAlignment="1">
      <alignment horizontal="justify" vertical="top" wrapText="1"/>
    </xf>
    <xf numFmtId="0" fontId="0" fillId="0" borderId="4" xfId="0" applyBorder="1" applyAlignment="1">
      <alignment horizontal="center" wrapText="1"/>
    </xf>
    <xf numFmtId="0" fontId="11" fillId="0" borderId="2" xfId="0" applyFont="1" applyBorder="1" applyAlignment="1">
      <alignment horizontal="center"/>
    </xf>
    <xf numFmtId="0" fontId="28" fillId="0" borderId="3" xfId="0" applyFont="1" applyBorder="1" applyAlignment="1">
      <alignment horizontal="justify" vertical="top" wrapText="1"/>
    </xf>
    <xf numFmtId="0" fontId="30" fillId="0" borderId="2" xfId="0" applyFont="1" applyBorder="1" applyAlignment="1">
      <alignment horizontal="center"/>
    </xf>
    <xf numFmtId="0" fontId="32" fillId="0" borderId="2" xfId="0" applyFont="1" applyBorder="1" applyAlignment="1">
      <alignment horizontal="center"/>
    </xf>
    <xf numFmtId="0" fontId="26" fillId="0" borderId="13" xfId="661" applyFont="1" applyBorder="1" applyAlignment="1">
      <alignment horizontal="center" vertical="center"/>
    </xf>
    <xf numFmtId="0" fontId="26" fillId="0" borderId="12" xfId="661" applyFont="1" applyBorder="1" applyAlignment="1">
      <alignment horizontal="center" vertical="center"/>
    </xf>
    <xf numFmtId="0" fontId="25" fillId="0" borderId="2" xfId="662"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2" fillId="0" borderId="4"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5" xfId="661" applyBorder="1" applyAlignment="1">
      <alignment horizontal="justify" vertical="center" wrapText="1"/>
    </xf>
    <xf numFmtId="0" fontId="22" fillId="0" borderId="0" xfId="661" applyBorder="1" applyAlignment="1">
      <alignment horizontal="justify" vertical="center" wrapText="1"/>
    </xf>
    <xf numFmtId="0" fontId="0" fillId="0" borderId="0" xfId="0" applyAlignment="1">
      <alignment horizontal="justify" vertical="center" wrapText="1"/>
    </xf>
  </cellXfs>
  <cellStyles count="758">
    <cellStyle name="Date" xfId="2"/>
    <cellStyle name="En-tête 1" xfId="3"/>
    <cellStyle name="En-tête 2" xfId="4"/>
    <cellStyle name="Financier0" xfId="5"/>
    <cellStyle name="Followed Hyperlink" xfId="13" builtinId="9" hidden="1"/>
    <cellStyle name="Followed Hyperlink" xfId="15" builtinId="9" hidden="1"/>
    <cellStyle name="Followed Hyperlink" xfId="17" builtinId="9" hidden="1"/>
    <cellStyle name="Followed Hyperlink" xfId="19"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Hyperlink" xfId="12" builtinId="8" hidden="1"/>
    <cellStyle name="Hyperlink" xfId="14" builtinId="8" hidden="1"/>
    <cellStyle name="Hyperlink" xfId="16" builtinId="8" hidden="1"/>
    <cellStyle name="Hyperlink" xfId="18"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73" builtinId="8"/>
    <cellStyle name="Lien hypertexte 2" xfId="657"/>
    <cellStyle name="Monétaire0" xfId="6"/>
    <cellStyle name="Motif" xfId="658"/>
    <cellStyle name="Normal" xfId="0" builtinId="0"/>
    <cellStyle name="Normal 2" xfId="10"/>
    <cellStyle name="Normal 2 2" xfId="659"/>
    <cellStyle name="Normal 2 3" xfId="660"/>
    <cellStyle name="Normal 2 4" xfId="661"/>
    <cellStyle name="Normal 2_AccumulationEquation" xfId="662"/>
    <cellStyle name="Normal 3" xfId="663"/>
    <cellStyle name="Normal 4" xfId="664"/>
    <cellStyle name="Normal_Comp1398" xfId="20"/>
    <cellStyle name="Normal_final1" xfId="11"/>
    <cellStyle name="Normal_TabAnnexeB" xfId="7"/>
    <cellStyle name="Normal_TabAnnexeH" xfId="1"/>
    <cellStyle name="Percent 2" xfId="665"/>
    <cellStyle name="Pourcentage 2" xfId="666"/>
    <cellStyle name="Pourcentage 2 2" xfId="667"/>
    <cellStyle name="Pourcentage 3" xfId="668"/>
    <cellStyle name="Pourcentage 4" xfId="669"/>
    <cellStyle name="Pourcentage 5" xfId="670"/>
    <cellStyle name="Pourcentage 6" xfId="671"/>
    <cellStyle name="Standard_2 + 3" xfId="672"/>
    <cellStyle name="style_col_headings" xfId="8"/>
    <cellStyle name="Virgule fixe" xfId="9"/>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externalLink" Target="externalLinks/externalLink1.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 Id="rId2" Type="http://schemas.openxmlformats.org/officeDocument/2006/relationships/chartUserShapes" Target="../drawings/drawing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2.xml"/><Relationship Id="rId2"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5168526596"/>
          <c:y val="0.104925053533191"/>
          <c:w val="0.755395230272475"/>
          <c:h val="0.710920770877944"/>
        </c:manualLayout>
      </c:layout>
      <c:lineChart>
        <c:grouping val="standard"/>
        <c:varyColors val="0"/>
        <c:ser>
          <c:idx val="0"/>
          <c:order val="0"/>
          <c:tx>
            <c:v>Top 1% income share (left scale)</c:v>
          </c:tx>
          <c:spPr>
            <a:ln w="25400">
              <a:solidFill>
                <a:srgbClr val="000000"/>
              </a:solidFill>
              <a:prstDash val="solid"/>
            </a:ln>
          </c:spPr>
          <c:marker>
            <c:symbol val="triangle"/>
            <c:size val="8"/>
            <c:spPr>
              <a:solidFill>
                <a:srgbClr val="000000"/>
              </a:solidFill>
              <a:ln w="19050">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data!$M$7:$M$60</c:f>
              <c:numCache>
                <c:formatCode>0.000</c:formatCode>
                <c:ptCount val="54"/>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pt idx="53">
                  <c:v>0.22028</c:v>
                </c:pt>
              </c:numCache>
            </c:numRef>
          </c:val>
          <c:smooth val="0"/>
        </c:ser>
        <c:dLbls>
          <c:showLegendKey val="0"/>
          <c:showVal val="0"/>
          <c:showCatName val="0"/>
          <c:showSerName val="0"/>
          <c:showPercent val="0"/>
          <c:showBubbleSize val="0"/>
        </c:dLbls>
        <c:marker val="1"/>
        <c:smooth val="0"/>
        <c:axId val="1825142056"/>
        <c:axId val="1831078136"/>
      </c:lineChart>
      <c:lineChart>
        <c:grouping val="standard"/>
        <c:varyColors val="0"/>
        <c:ser>
          <c:idx val="1"/>
          <c:order val="1"/>
          <c:tx>
            <c:strRef>
              <c:f>data!$B$4</c:f>
              <c:strCache>
                <c:ptCount val="1"/>
                <c:pt idx="0">
                  <c:v>Top marginal tax rate (right y-axis)</c:v>
                </c:pt>
              </c:strCache>
            </c:strRef>
          </c:tx>
          <c:spPr>
            <a:ln w="31750">
              <a:solidFill>
                <a:srgbClr val="FF0000"/>
              </a:solidFill>
              <a:prstDash val="solid"/>
            </a:ln>
          </c:spPr>
          <c:marker>
            <c:symbol val="none"/>
          </c:marker>
          <c:cat>
            <c:numRef>
              <c:f>data!$A$7:$A$59</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data!$B$7:$B$60</c:f>
              <c:numCache>
                <c:formatCode>General</c:formatCode>
                <c:ptCount val="54"/>
                <c:pt idx="0">
                  <c:v>0.87</c:v>
                </c:pt>
                <c:pt idx="1">
                  <c:v>0.87</c:v>
                </c:pt>
                <c:pt idx="2">
                  <c:v>0.77</c:v>
                </c:pt>
                <c:pt idx="3">
                  <c:v>0.7</c:v>
                </c:pt>
                <c:pt idx="4">
                  <c:v>0.7</c:v>
                </c:pt>
                <c:pt idx="5">
                  <c:v>0.7</c:v>
                </c:pt>
                <c:pt idx="6">
                  <c:v>0.7525</c:v>
                </c:pt>
                <c:pt idx="7">
                  <c:v>0.77</c:v>
                </c:pt>
                <c:pt idx="8">
                  <c:v>0.7175</c:v>
                </c:pt>
                <c:pt idx="9">
                  <c:v>0.7</c:v>
                </c:pt>
                <c:pt idx="10">
                  <c:v>0.7</c:v>
                </c:pt>
                <c:pt idx="11">
                  <c:v>0.7</c:v>
                </c:pt>
                <c:pt idx="12">
                  <c:v>0.7</c:v>
                </c:pt>
                <c:pt idx="13">
                  <c:v>0.7</c:v>
                </c:pt>
                <c:pt idx="14">
                  <c:v>0.7</c:v>
                </c:pt>
                <c:pt idx="15">
                  <c:v>0.7</c:v>
                </c:pt>
                <c:pt idx="16">
                  <c:v>0.7</c:v>
                </c:pt>
                <c:pt idx="17">
                  <c:v>0.7</c:v>
                </c:pt>
                <c:pt idx="18">
                  <c:v>0.7</c:v>
                </c:pt>
                <c:pt idx="19">
                  <c:v>0.6913</c:v>
                </c:pt>
                <c:pt idx="20">
                  <c:v>0.5</c:v>
                </c:pt>
                <c:pt idx="21">
                  <c:v>0.5</c:v>
                </c:pt>
                <c:pt idx="22">
                  <c:v>0.5</c:v>
                </c:pt>
                <c:pt idx="23">
                  <c:v>0.5</c:v>
                </c:pt>
                <c:pt idx="24">
                  <c:v>0.5</c:v>
                </c:pt>
                <c:pt idx="25">
                  <c:v>0.385</c:v>
                </c:pt>
                <c:pt idx="26">
                  <c:v>0.28</c:v>
                </c:pt>
                <c:pt idx="27">
                  <c:v>0.28</c:v>
                </c:pt>
                <c:pt idx="28">
                  <c:v>0.28</c:v>
                </c:pt>
                <c:pt idx="29">
                  <c:v>0.31</c:v>
                </c:pt>
                <c:pt idx="30">
                  <c:v>0.31</c:v>
                </c:pt>
                <c:pt idx="31">
                  <c:v>0.396</c:v>
                </c:pt>
                <c:pt idx="32">
                  <c:v>0.4105</c:v>
                </c:pt>
                <c:pt idx="33">
                  <c:v>0.4105</c:v>
                </c:pt>
                <c:pt idx="34">
                  <c:v>0.4105</c:v>
                </c:pt>
                <c:pt idx="35">
                  <c:v>0.4105</c:v>
                </c:pt>
                <c:pt idx="36">
                  <c:v>0.4105</c:v>
                </c:pt>
                <c:pt idx="37">
                  <c:v>0.4105</c:v>
                </c:pt>
                <c:pt idx="38">
                  <c:v>0.4105</c:v>
                </c:pt>
                <c:pt idx="39">
                  <c:v>0.4005</c:v>
                </c:pt>
                <c:pt idx="40">
                  <c:v>0.4005</c:v>
                </c:pt>
                <c:pt idx="41">
                  <c:v>0.3645</c:v>
                </c:pt>
                <c:pt idx="42">
                  <c:v>0.3645</c:v>
                </c:pt>
                <c:pt idx="43">
                  <c:v>0.3645</c:v>
                </c:pt>
                <c:pt idx="44">
                  <c:v>0.3645</c:v>
                </c:pt>
                <c:pt idx="45">
                  <c:v>0.3645</c:v>
                </c:pt>
                <c:pt idx="46">
                  <c:v>0.3645</c:v>
                </c:pt>
                <c:pt idx="47">
                  <c:v>0.3645</c:v>
                </c:pt>
                <c:pt idx="48">
                  <c:v>0.3645</c:v>
                </c:pt>
                <c:pt idx="49">
                  <c:v>0.3645</c:v>
                </c:pt>
                <c:pt idx="50">
                  <c:v>0.3645</c:v>
                </c:pt>
                <c:pt idx="51">
                  <c:v>0.4264</c:v>
                </c:pt>
                <c:pt idx="52">
                  <c:v>0.4264</c:v>
                </c:pt>
                <c:pt idx="53">
                  <c:v>0.4264</c:v>
                </c:pt>
              </c:numCache>
            </c:numRef>
          </c:val>
          <c:smooth val="0"/>
        </c:ser>
        <c:ser>
          <c:idx val="2"/>
          <c:order val="2"/>
          <c:tx>
            <c:strRef>
              <c:f>data!$C$4</c:f>
              <c:strCache>
                <c:ptCount val="1"/>
                <c:pt idx="0">
                  <c:v>K gains marginal tax rate (right y-axis)</c:v>
                </c:pt>
              </c:strCache>
            </c:strRef>
          </c:tx>
          <c:spPr>
            <a:ln w="31750">
              <a:solidFill>
                <a:srgbClr val="FF0000"/>
              </a:solidFill>
              <a:prstDash val="sysDash"/>
            </a:ln>
          </c:spPr>
          <c:marker>
            <c:symbol val="none"/>
          </c:marker>
          <c:cat>
            <c:numRef>
              <c:f>data!$A$7:$A$59</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data!$C$7:$C$60</c:f>
              <c:numCache>
                <c:formatCode>General</c:formatCode>
                <c:ptCount val="54"/>
                <c:pt idx="0">
                  <c:v>0.25</c:v>
                </c:pt>
                <c:pt idx="1">
                  <c:v>0.25</c:v>
                </c:pt>
                <c:pt idx="2">
                  <c:v>0.25</c:v>
                </c:pt>
                <c:pt idx="3">
                  <c:v>0.25</c:v>
                </c:pt>
                <c:pt idx="4">
                  <c:v>0.25</c:v>
                </c:pt>
                <c:pt idx="5">
                  <c:v>0.25</c:v>
                </c:pt>
                <c:pt idx="6">
                  <c:v>0.25</c:v>
                </c:pt>
                <c:pt idx="7">
                  <c:v>0.25</c:v>
                </c:pt>
                <c:pt idx="8">
                  <c:v>0.295</c:v>
                </c:pt>
                <c:pt idx="9">
                  <c:v>0.325</c:v>
                </c:pt>
                <c:pt idx="10">
                  <c:v>0.35</c:v>
                </c:pt>
                <c:pt idx="11">
                  <c:v>0.35</c:v>
                </c:pt>
                <c:pt idx="12">
                  <c:v>0.35</c:v>
                </c:pt>
                <c:pt idx="13">
                  <c:v>0.35</c:v>
                </c:pt>
                <c:pt idx="14">
                  <c:v>0.35</c:v>
                </c:pt>
                <c:pt idx="15">
                  <c:v>0.35</c:v>
                </c:pt>
                <c:pt idx="16">
                  <c:v>0.35</c:v>
                </c:pt>
                <c:pt idx="17">
                  <c:v>0.28</c:v>
                </c:pt>
                <c:pt idx="18">
                  <c:v>0.28</c:v>
                </c:pt>
                <c:pt idx="19">
                  <c:v>0.24</c:v>
                </c:pt>
                <c:pt idx="20">
                  <c:v>0.2</c:v>
                </c:pt>
                <c:pt idx="21">
                  <c:v>0.2</c:v>
                </c:pt>
                <c:pt idx="22">
                  <c:v>0.2</c:v>
                </c:pt>
                <c:pt idx="23">
                  <c:v>0.2</c:v>
                </c:pt>
                <c:pt idx="24">
                  <c:v>0.2</c:v>
                </c:pt>
                <c:pt idx="25">
                  <c:v>0.28</c:v>
                </c:pt>
                <c:pt idx="26">
                  <c:v>0.28</c:v>
                </c:pt>
                <c:pt idx="27">
                  <c:v>0.28</c:v>
                </c:pt>
                <c:pt idx="28">
                  <c:v>0.28</c:v>
                </c:pt>
                <c:pt idx="29">
                  <c:v>0.28</c:v>
                </c:pt>
                <c:pt idx="30">
                  <c:v>0.28</c:v>
                </c:pt>
                <c:pt idx="31">
                  <c:v>0.28</c:v>
                </c:pt>
                <c:pt idx="32">
                  <c:v>0.28</c:v>
                </c:pt>
                <c:pt idx="33">
                  <c:v>0.28</c:v>
                </c:pt>
                <c:pt idx="34">
                  <c:v>0.28</c:v>
                </c:pt>
                <c:pt idx="35">
                  <c:v>0.2</c:v>
                </c:pt>
                <c:pt idx="36">
                  <c:v>0.2</c:v>
                </c:pt>
                <c:pt idx="37">
                  <c:v>0.2</c:v>
                </c:pt>
                <c:pt idx="38">
                  <c:v>0.2</c:v>
                </c:pt>
                <c:pt idx="39">
                  <c:v>0.2</c:v>
                </c:pt>
                <c:pt idx="40">
                  <c:v>0.2</c:v>
                </c:pt>
                <c:pt idx="41">
                  <c:v>0.175</c:v>
                </c:pt>
                <c:pt idx="42">
                  <c:v>0.15</c:v>
                </c:pt>
                <c:pt idx="43">
                  <c:v>0.15</c:v>
                </c:pt>
                <c:pt idx="44">
                  <c:v>0.15</c:v>
                </c:pt>
                <c:pt idx="45">
                  <c:v>0.15</c:v>
                </c:pt>
                <c:pt idx="46">
                  <c:v>0.15</c:v>
                </c:pt>
                <c:pt idx="47">
                  <c:v>0.15</c:v>
                </c:pt>
                <c:pt idx="48">
                  <c:v>0.15</c:v>
                </c:pt>
                <c:pt idx="49">
                  <c:v>0.15</c:v>
                </c:pt>
                <c:pt idx="50">
                  <c:v>0.15</c:v>
                </c:pt>
                <c:pt idx="51">
                  <c:v>0.238</c:v>
                </c:pt>
                <c:pt idx="52">
                  <c:v>0.238</c:v>
                </c:pt>
                <c:pt idx="53">
                  <c:v>0.238</c:v>
                </c:pt>
              </c:numCache>
            </c:numRef>
          </c:val>
          <c:smooth val="0"/>
        </c:ser>
        <c:dLbls>
          <c:showLegendKey val="0"/>
          <c:showVal val="0"/>
          <c:showCatName val="0"/>
          <c:showSerName val="0"/>
          <c:showPercent val="0"/>
          <c:showBubbleSize val="0"/>
        </c:dLbls>
        <c:marker val="1"/>
        <c:smooth val="0"/>
        <c:axId val="1831611784"/>
        <c:axId val="1831684200"/>
      </c:lineChart>
      <c:catAx>
        <c:axId val="1825142056"/>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1831078136"/>
        <c:crosses val="autoZero"/>
        <c:auto val="1"/>
        <c:lblAlgn val="ctr"/>
        <c:lblOffset val="100"/>
        <c:tickLblSkip val="5"/>
        <c:tickMarkSkip val="5"/>
        <c:noMultiLvlLbl val="0"/>
      </c:catAx>
      <c:valAx>
        <c:axId val="1831078136"/>
        <c:scaling>
          <c:orientation val="minMax"/>
          <c:max val="0.25"/>
        </c:scaling>
        <c:delete val="0"/>
        <c:axPos val="l"/>
        <c:majorGridlines>
          <c:spPr>
            <a:ln w="3175">
              <a:solidFill>
                <a:srgbClr val="000000"/>
              </a:solidFill>
              <a:prstDash val="sysDash"/>
            </a:ln>
          </c:spPr>
        </c:majorGridlines>
        <c:title>
          <c:tx>
            <c:rich>
              <a:bodyPr/>
              <a:lstStyle/>
              <a:p>
                <a:pPr>
                  <a:defRPr sz="1600" b="1" i="0" u="none" strike="noStrike" baseline="0">
                    <a:solidFill>
                      <a:srgbClr val="000000"/>
                    </a:solidFill>
                    <a:latin typeface="Arial"/>
                    <a:ea typeface="Arial"/>
                    <a:cs typeface="Arial"/>
                  </a:defRPr>
                </a:pPr>
                <a:r>
                  <a:rPr lang="en-US" sz="1600"/>
                  <a:t>Top 1% Income Share</a:t>
                </a:r>
              </a:p>
            </c:rich>
          </c:tx>
          <c:layout>
            <c:manualLayout>
              <c:xMode val="edge"/>
              <c:yMode val="edge"/>
              <c:x val="0.0158273381294964"/>
              <c:y val="0.291220556745182"/>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1825142056"/>
        <c:crosses val="autoZero"/>
        <c:crossBetween val="midCat"/>
      </c:valAx>
      <c:catAx>
        <c:axId val="1831611784"/>
        <c:scaling>
          <c:orientation val="minMax"/>
        </c:scaling>
        <c:delete val="1"/>
        <c:axPos val="b"/>
        <c:numFmt formatCode="General" sourceLinked="1"/>
        <c:majorTickMark val="out"/>
        <c:minorTickMark val="none"/>
        <c:tickLblPos val="nextTo"/>
        <c:crossAx val="1831684200"/>
        <c:crosses val="autoZero"/>
        <c:auto val="1"/>
        <c:lblAlgn val="ctr"/>
        <c:lblOffset val="100"/>
        <c:noMultiLvlLbl val="0"/>
      </c:catAx>
      <c:valAx>
        <c:axId val="1831684200"/>
        <c:scaling>
          <c:orientation val="minMax"/>
        </c:scaling>
        <c:delete val="0"/>
        <c:axPos val="r"/>
        <c:title>
          <c:tx>
            <c:rich>
              <a:bodyPr/>
              <a:lstStyle/>
              <a:p>
                <a:pPr>
                  <a:defRPr sz="1175" b="1" i="0" u="none" strike="noStrike" baseline="0">
                    <a:solidFill>
                      <a:srgbClr val="000000"/>
                    </a:solidFill>
                    <a:latin typeface="Arial"/>
                    <a:ea typeface="Arial"/>
                    <a:cs typeface="Arial"/>
                  </a:defRPr>
                </a:pPr>
                <a:r>
                  <a:rPr lang="en-US" sz="1600"/>
                  <a:t>Top Marginal Tax Rate</a:t>
                </a:r>
              </a:p>
            </c:rich>
          </c:tx>
          <c:layout>
            <c:manualLayout>
              <c:xMode val="edge"/>
              <c:yMode val="edge"/>
              <c:x val="0.964028323797655"/>
              <c:y val="0.310492505353319"/>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1831611784"/>
        <c:crosses val="max"/>
        <c:crossBetween val="midCat"/>
        <c:majorUnit val="0.2"/>
      </c:valAx>
      <c:spPr>
        <a:solidFill>
          <a:srgbClr val="FFFFFF"/>
        </a:solidFill>
        <a:ln w="3175">
          <a:solidFill>
            <a:srgbClr val="000000"/>
          </a:solidFill>
          <a:prstDash val="solid"/>
        </a:ln>
      </c:spPr>
    </c:plotArea>
    <c:legend>
      <c:legendPos val="r"/>
      <c:layout>
        <c:manualLayout>
          <c:xMode val="edge"/>
          <c:yMode val="edge"/>
          <c:x val="0.244604089956381"/>
          <c:y val="0.115631691648822"/>
          <c:w val="0.392805528805302"/>
          <c:h val="0.14775160599571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Top</a:t>
            </a:r>
            <a:r>
              <a:rPr lang="en-US" baseline="0"/>
              <a:t> 1%, next 4%, next</a:t>
            </a:r>
            <a:r>
              <a:rPr lang="en-US"/>
              <a:t> 5%, 1962-2015</a:t>
            </a:r>
          </a:p>
        </c:rich>
      </c:tx>
      <c:layout>
        <c:manualLayout>
          <c:xMode val="edge"/>
          <c:yMode val="edge"/>
          <c:x val="0.269064634906248"/>
          <c:y val="0.0256959314775161"/>
        </c:manualLayout>
      </c:layout>
      <c:overlay val="0"/>
      <c:spPr>
        <a:noFill/>
        <a:ln w="25400">
          <a:noFill/>
        </a:ln>
      </c:spPr>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data!$M$4</c:f>
              <c:strCache>
                <c:ptCount val="1"/>
                <c:pt idx="0">
                  <c:v>Top 1% income share (incomes above $443,000 in 2015)</c:v>
                </c:pt>
              </c:strCache>
            </c:strRef>
          </c:tx>
          <c:spPr>
            <a:ln w="25400">
              <a:solidFill>
                <a:srgbClr val="000000"/>
              </a:solidFill>
              <a:prstDash val="solid"/>
            </a:ln>
          </c:spPr>
          <c:marker>
            <c:symbol val="triangle"/>
            <c:size val="8"/>
            <c:spPr>
              <a:solidFill>
                <a:srgbClr val="000000"/>
              </a:solidFill>
              <a:ln>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data!$M$7:$M$60</c:f>
              <c:numCache>
                <c:formatCode>0.000</c:formatCode>
                <c:ptCount val="54"/>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pt idx="53">
                  <c:v>0.22028</c:v>
                </c:pt>
              </c:numCache>
            </c:numRef>
          </c:val>
          <c:smooth val="0"/>
        </c:ser>
        <c:ser>
          <c:idx val="1"/>
          <c:order val="1"/>
          <c:tx>
            <c:strRef>
              <c:f>data!$L$4</c:f>
              <c:strCache>
                <c:ptCount val="1"/>
                <c:pt idx="0">
                  <c:v>Top 5-1% income share (incomes between $180,500 and $443,000)</c:v>
                </c:pt>
              </c:strCache>
            </c:strRef>
          </c:tx>
          <c:spPr>
            <a:ln w="25400">
              <a:solidFill>
                <a:srgbClr val="3366FF"/>
              </a:solidFill>
              <a:prstDash val="solid"/>
            </a:ln>
          </c:spPr>
          <c:marker>
            <c:symbol val="circle"/>
            <c:size val="8"/>
            <c:spPr>
              <a:solidFill>
                <a:srgbClr val="3366FF"/>
              </a:solidFill>
              <a:ln>
                <a:solidFill>
                  <a:srgbClr val="3366FF"/>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data!$L$7:$L$60</c:f>
              <c:numCache>
                <c:formatCode>0.000</c:formatCode>
                <c:ptCount val="54"/>
                <c:pt idx="0">
                  <c:v>0.128559798537009</c:v>
                </c:pt>
                <c:pt idx="1">
                  <c:v>0.129273689757164</c:v>
                </c:pt>
                <c:pt idx="2">
                  <c:v>0.130221372763031</c:v>
                </c:pt>
                <c:pt idx="3">
                  <c:v>0.129844750033312</c:v>
                </c:pt>
                <c:pt idx="4">
                  <c:v>0.127447787177331</c:v>
                </c:pt>
                <c:pt idx="5">
                  <c:v>0.129646569429906</c:v>
                </c:pt>
                <c:pt idx="6">
                  <c:v>0.129380458771498</c:v>
                </c:pt>
                <c:pt idx="7">
                  <c:v>0.127325065639132</c:v>
                </c:pt>
                <c:pt idx="8">
                  <c:v>0.126374901354985</c:v>
                </c:pt>
                <c:pt idx="9">
                  <c:v>0.128585406372294</c:v>
                </c:pt>
                <c:pt idx="10">
                  <c:v>0.128807865594922</c:v>
                </c:pt>
                <c:pt idx="11">
                  <c:v>0.130511608675917</c:v>
                </c:pt>
                <c:pt idx="12">
                  <c:v>0.129954160027772</c:v>
                </c:pt>
                <c:pt idx="13">
                  <c:v>0.131086029267627</c:v>
                </c:pt>
                <c:pt idx="14">
                  <c:v>0.131136714099086</c:v>
                </c:pt>
                <c:pt idx="15">
                  <c:v>0.130992828251231</c:v>
                </c:pt>
                <c:pt idx="16">
                  <c:v>0.130854532382624</c:v>
                </c:pt>
                <c:pt idx="17">
                  <c:v>0.129736345625635</c:v>
                </c:pt>
                <c:pt idx="18">
                  <c:v>0.13146738006538</c:v>
                </c:pt>
                <c:pt idx="19">
                  <c:v>0.130192988761328</c:v>
                </c:pt>
                <c:pt idx="20">
                  <c:v>0.130350628684619</c:v>
                </c:pt>
                <c:pt idx="21">
                  <c:v>0.132963735093662</c:v>
                </c:pt>
                <c:pt idx="22">
                  <c:v>0.132971602588535</c:v>
                </c:pt>
                <c:pt idx="23">
                  <c:v>0.134480660417622</c:v>
                </c:pt>
                <c:pt idx="24">
                  <c:v>0.135704810186977</c:v>
                </c:pt>
                <c:pt idx="25">
                  <c:v>0.1387674411426</c:v>
                </c:pt>
                <c:pt idx="26">
                  <c:v>0.137960499570873</c:v>
                </c:pt>
                <c:pt idx="27">
                  <c:v>0.140613514559396</c:v>
                </c:pt>
                <c:pt idx="28">
                  <c:v>0.140764825713688</c:v>
                </c:pt>
                <c:pt idx="29">
                  <c:v>0.143622207175096</c:v>
                </c:pt>
                <c:pt idx="30">
                  <c:v>0.143938070434727</c:v>
                </c:pt>
                <c:pt idx="31">
                  <c:v>0.145960101805545</c:v>
                </c:pt>
                <c:pt idx="32">
                  <c:v>0.146606338124415</c:v>
                </c:pt>
                <c:pt idx="33">
                  <c:v>0.1499</c:v>
                </c:pt>
                <c:pt idx="34">
                  <c:v>0.1507</c:v>
                </c:pt>
                <c:pt idx="35">
                  <c:v>0.15126</c:v>
                </c:pt>
                <c:pt idx="36">
                  <c:v>0.15007</c:v>
                </c:pt>
                <c:pt idx="37">
                  <c:v>0.15173</c:v>
                </c:pt>
                <c:pt idx="38">
                  <c:v>0.15085</c:v>
                </c:pt>
                <c:pt idx="39">
                  <c:v>0.15134</c:v>
                </c:pt>
                <c:pt idx="40">
                  <c:v>0.15204</c:v>
                </c:pt>
                <c:pt idx="41">
                  <c:v>0.15237</c:v>
                </c:pt>
                <c:pt idx="42">
                  <c:v>0.15197</c:v>
                </c:pt>
                <c:pt idx="43">
                  <c:v>0.15243</c:v>
                </c:pt>
                <c:pt idx="44">
                  <c:v>0.1526</c:v>
                </c:pt>
                <c:pt idx="45">
                  <c:v>0.15165</c:v>
                </c:pt>
                <c:pt idx="46">
                  <c:v>0.15574</c:v>
                </c:pt>
                <c:pt idx="47">
                  <c:v>0.15994</c:v>
                </c:pt>
                <c:pt idx="48">
                  <c:v>0.15989</c:v>
                </c:pt>
                <c:pt idx="49">
                  <c:v>0.16238</c:v>
                </c:pt>
                <c:pt idx="50">
                  <c:v>0.15991</c:v>
                </c:pt>
                <c:pt idx="51">
                  <c:v>0.16434</c:v>
                </c:pt>
                <c:pt idx="52">
                  <c:v>0.16492</c:v>
                </c:pt>
                <c:pt idx="53">
                  <c:v>0.16513</c:v>
                </c:pt>
              </c:numCache>
            </c:numRef>
          </c:val>
          <c:smooth val="0"/>
        </c:ser>
        <c:ser>
          <c:idx val="0"/>
          <c:order val="2"/>
          <c:tx>
            <c:strRef>
              <c:f>data!$K$4</c:f>
              <c:strCache>
                <c:ptCount val="1"/>
                <c:pt idx="0">
                  <c:v>Top 10-5% income share (incomes between $124,800 and $180,500)</c:v>
                </c:pt>
              </c:strCache>
            </c:strRef>
          </c:tx>
          <c:spPr>
            <a:ln w="25400">
              <a:solidFill>
                <a:srgbClr val="DD0806"/>
              </a:solidFill>
              <a:prstDash val="solid"/>
            </a:ln>
          </c:spPr>
          <c:marker>
            <c:symbol val="diamond"/>
            <c:size val="8"/>
            <c:spPr>
              <a:solidFill>
                <a:srgbClr val="DD0806"/>
              </a:solidFill>
              <a:ln>
                <a:solidFill>
                  <a:srgbClr val="DD0806"/>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data!$K$7:$K$60</c:f>
              <c:numCache>
                <c:formatCode>0.000</c:formatCode>
                <c:ptCount val="54"/>
                <c:pt idx="0">
                  <c:v>0.108950189734155</c:v>
                </c:pt>
                <c:pt idx="1">
                  <c:v>0.109409336050597</c:v>
                </c:pt>
                <c:pt idx="2">
                  <c:v>0.109219183933208</c:v>
                </c:pt>
                <c:pt idx="3">
                  <c:v>0.109046363723962</c:v>
                </c:pt>
                <c:pt idx="4">
                  <c:v>0.107519831718669</c:v>
                </c:pt>
                <c:pt idx="5">
                  <c:v>0.107423656741837</c:v>
                </c:pt>
                <c:pt idx="6">
                  <c:v>0.10696285276789</c:v>
                </c:pt>
                <c:pt idx="7">
                  <c:v>0.10845314467259</c:v>
                </c:pt>
                <c:pt idx="8">
                  <c:v>0.109644112926862</c:v>
                </c:pt>
                <c:pt idx="9">
                  <c:v>0.110793604535087</c:v>
                </c:pt>
                <c:pt idx="10">
                  <c:v>0.110674420468217</c:v>
                </c:pt>
                <c:pt idx="11">
                  <c:v>0.111190798999698</c:v>
                </c:pt>
                <c:pt idx="12">
                  <c:v>0.111908760647988</c:v>
                </c:pt>
                <c:pt idx="13">
                  <c:v>0.114516399134097</c:v>
                </c:pt>
                <c:pt idx="14">
                  <c:v>0.11439056776164</c:v>
                </c:pt>
                <c:pt idx="15">
                  <c:v>0.114589537369504</c:v>
                </c:pt>
                <c:pt idx="16">
                  <c:v>0.11450100017569</c:v>
                </c:pt>
                <c:pt idx="17">
                  <c:v>0.112809481144076</c:v>
                </c:pt>
                <c:pt idx="18">
                  <c:v>0.114653477582564</c:v>
                </c:pt>
                <c:pt idx="19">
                  <c:v>0.115071370400484</c:v>
                </c:pt>
                <c:pt idx="20">
                  <c:v>0.115013060245439</c:v>
                </c:pt>
                <c:pt idx="21">
                  <c:v>0.115302805169894</c:v>
                </c:pt>
                <c:pt idx="22">
                  <c:v>0.114490299523839</c:v>
                </c:pt>
                <c:pt idx="23">
                  <c:v>0.114438326881305</c:v>
                </c:pt>
                <c:pt idx="24">
                  <c:v>0.111413714555538</c:v>
                </c:pt>
                <c:pt idx="25">
                  <c:v>0.117068820837034</c:v>
                </c:pt>
                <c:pt idx="26">
                  <c:v>0.113393504732216</c:v>
                </c:pt>
                <c:pt idx="27">
                  <c:v>0.115366242808768</c:v>
                </c:pt>
                <c:pt idx="28">
                  <c:v>0.115695289801721</c:v>
                </c:pt>
                <c:pt idx="29">
                  <c:v>0.118225894122272</c:v>
                </c:pt>
                <c:pt idx="30">
                  <c:v>0.11757984343122</c:v>
                </c:pt>
                <c:pt idx="31">
                  <c:v>0.1185197620226</c:v>
                </c:pt>
                <c:pt idx="32">
                  <c:v>0.118894064710892</c:v>
                </c:pt>
                <c:pt idx="33">
                  <c:v>0.1189</c:v>
                </c:pt>
                <c:pt idx="34">
                  <c:v>0.11727</c:v>
                </c:pt>
                <c:pt idx="35">
                  <c:v>0.11503</c:v>
                </c:pt>
                <c:pt idx="36">
                  <c:v>0.11296</c:v>
                </c:pt>
                <c:pt idx="37">
                  <c:v>0.11252</c:v>
                </c:pt>
                <c:pt idx="38">
                  <c:v>0.11001</c:v>
                </c:pt>
                <c:pt idx="39">
                  <c:v>0.11469</c:v>
                </c:pt>
                <c:pt idx="40">
                  <c:v>0.11751</c:v>
                </c:pt>
                <c:pt idx="41">
                  <c:v>0.11762</c:v>
                </c:pt>
                <c:pt idx="42">
                  <c:v>0.11449</c:v>
                </c:pt>
                <c:pt idx="43">
                  <c:v>0.11175</c:v>
                </c:pt>
                <c:pt idx="44">
                  <c:v>0.11237</c:v>
                </c:pt>
                <c:pt idx="45">
                  <c:v>0.11072</c:v>
                </c:pt>
                <c:pt idx="46">
                  <c:v>0.11708</c:v>
                </c:pt>
                <c:pt idx="47">
                  <c:v>0.12389</c:v>
                </c:pt>
                <c:pt idx="48">
                  <c:v>0.12191</c:v>
                </c:pt>
                <c:pt idx="49">
                  <c:v>0.12243</c:v>
                </c:pt>
                <c:pt idx="50">
                  <c:v>0.11783</c:v>
                </c:pt>
                <c:pt idx="51">
                  <c:v>0.12193</c:v>
                </c:pt>
                <c:pt idx="52">
                  <c:v>0.12044</c:v>
                </c:pt>
                <c:pt idx="53">
                  <c:v>0.11933</c:v>
                </c:pt>
              </c:numCache>
            </c:numRef>
          </c:val>
          <c:smooth val="0"/>
        </c:ser>
        <c:dLbls>
          <c:showLegendKey val="0"/>
          <c:showVal val="0"/>
          <c:showCatName val="0"/>
          <c:showSerName val="0"/>
          <c:showPercent val="0"/>
          <c:showBubbleSize val="0"/>
        </c:dLbls>
        <c:marker val="1"/>
        <c:smooth val="0"/>
        <c:axId val="2139211912"/>
        <c:axId val="2139125176"/>
      </c:lineChart>
      <c:catAx>
        <c:axId val="2139211912"/>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2139125176"/>
        <c:crossesAt val="0.0"/>
        <c:auto val="1"/>
        <c:lblAlgn val="ctr"/>
        <c:lblOffset val="100"/>
        <c:tickLblSkip val="5"/>
        <c:tickMarkSkip val="5"/>
        <c:noMultiLvlLbl val="0"/>
      </c:catAx>
      <c:valAx>
        <c:axId val="2139125176"/>
        <c:scaling>
          <c:orientation val="minMax"/>
          <c:max val="0.25"/>
        </c:scaling>
        <c:delete val="0"/>
        <c:axPos val="l"/>
        <c:majorGridlines>
          <c:spPr>
            <a:ln w="3175">
              <a:solidFill>
                <a:srgbClr val="000000"/>
              </a:solidFill>
              <a:prstDash val="solid"/>
            </a:ln>
          </c:spPr>
        </c:majorGridlines>
        <c:title>
          <c:tx>
            <c:rich>
              <a:bodyPr/>
              <a:lstStyle/>
              <a:p>
                <a:pPr>
                  <a:defRPr sz="1600" b="1" i="0" u="none" strike="noStrike" baseline="0">
                    <a:solidFill>
                      <a:srgbClr val="000000"/>
                    </a:solidFill>
                    <a:latin typeface="Arial"/>
                    <a:ea typeface="Arial"/>
                    <a:cs typeface="Arial"/>
                  </a:defRPr>
                </a:pPr>
                <a:r>
                  <a:rPr lang="en-US" sz="1600"/>
                  <a:t>Share of total income for each group</a:t>
                </a:r>
              </a:p>
            </c:rich>
          </c:tx>
          <c:layout>
            <c:manualLayout>
              <c:xMode val="edge"/>
              <c:yMode val="edge"/>
              <c:x val="0.0287769784172662"/>
              <c:y val="0.1627408993576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2139211912"/>
        <c:crosses val="autoZero"/>
        <c:crossBetween val="midCat"/>
      </c:valAx>
      <c:spPr>
        <a:solidFill>
          <a:srgbClr val="FFFFFF"/>
        </a:solidFill>
        <a:ln w="3175">
          <a:solidFill>
            <a:srgbClr val="000000"/>
          </a:solidFill>
          <a:prstDash val="solid"/>
        </a:ln>
      </c:spPr>
    </c:plotArea>
    <c:legend>
      <c:legendPos val="r"/>
      <c:layout>
        <c:manualLayout>
          <c:xMode val="edge"/>
          <c:yMode val="edge"/>
          <c:x val="0.158273267999773"/>
          <c:y val="0.588865096359743"/>
          <c:w val="0.716546422704356"/>
          <c:h val="0.203426124197002"/>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Top 1% income</a:t>
            </a:r>
            <a:r>
              <a:rPr lang="en-US" baseline="0"/>
              <a:t> share (with capital gains)</a:t>
            </a:r>
            <a:r>
              <a:rPr lang="en-US"/>
              <a:t>, 1962-2015</a:t>
            </a:r>
          </a:p>
        </c:rich>
      </c:tx>
      <c:layout>
        <c:manualLayout>
          <c:xMode val="edge"/>
          <c:yMode val="edge"/>
          <c:x val="0.164028663683227"/>
          <c:y val="0.0299785867237687"/>
        </c:manualLayout>
      </c:layout>
      <c:overlay val="0"/>
      <c:spPr>
        <a:noFill/>
        <a:ln w="25400">
          <a:noFill/>
        </a:ln>
      </c:spPr>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data!$M$4</c:f>
              <c:strCache>
                <c:ptCount val="1"/>
                <c:pt idx="0">
                  <c:v>Top 1% income share (incomes above $443,000 in 2015)</c:v>
                </c:pt>
              </c:strCache>
            </c:strRef>
          </c:tx>
          <c:spPr>
            <a:ln w="25400">
              <a:solidFill>
                <a:srgbClr val="000000"/>
              </a:solidFill>
              <a:prstDash val="solid"/>
            </a:ln>
          </c:spPr>
          <c:marker>
            <c:symbol val="triangle"/>
            <c:size val="8"/>
            <c:spPr>
              <a:solidFill>
                <a:srgbClr val="000000"/>
              </a:solidFill>
              <a:ln>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data!$M$7:$M$60</c:f>
              <c:numCache>
                <c:formatCode>0.000</c:formatCode>
                <c:ptCount val="54"/>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pt idx="53">
                  <c:v>0.22028</c:v>
                </c:pt>
              </c:numCache>
            </c:numRef>
          </c:val>
          <c:smooth val="0"/>
        </c:ser>
        <c:dLbls>
          <c:showLegendKey val="0"/>
          <c:showVal val="0"/>
          <c:showCatName val="0"/>
          <c:showSerName val="0"/>
          <c:showPercent val="0"/>
          <c:showBubbleSize val="0"/>
        </c:dLbls>
        <c:marker val="1"/>
        <c:smooth val="0"/>
        <c:axId val="1836871096"/>
        <c:axId val="1836828472"/>
      </c:lineChart>
      <c:catAx>
        <c:axId val="1836871096"/>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1836828472"/>
        <c:crossesAt val="0.0"/>
        <c:auto val="1"/>
        <c:lblAlgn val="ctr"/>
        <c:lblOffset val="100"/>
        <c:tickLblSkip val="5"/>
        <c:tickMarkSkip val="5"/>
        <c:noMultiLvlLbl val="0"/>
      </c:catAx>
      <c:valAx>
        <c:axId val="1836828472"/>
        <c:scaling>
          <c:orientation val="minMax"/>
          <c:max val="0.25"/>
        </c:scaling>
        <c:delete val="0"/>
        <c:axPos val="l"/>
        <c:majorGridlines>
          <c:spPr>
            <a:ln w="3175">
              <a:solidFill>
                <a:srgbClr val="000000"/>
              </a:solidFill>
              <a:prstDash val="solid"/>
            </a:ln>
          </c:spPr>
        </c:majorGridlines>
        <c:title>
          <c:tx>
            <c:rich>
              <a:bodyPr/>
              <a:lstStyle/>
              <a:p>
                <a:pPr>
                  <a:defRPr sz="1800" b="1" i="0" u="none" strike="noStrike" baseline="0">
                    <a:solidFill>
                      <a:srgbClr val="000000"/>
                    </a:solidFill>
                    <a:latin typeface="Arial"/>
                    <a:ea typeface="Arial"/>
                    <a:cs typeface="Arial"/>
                  </a:defRPr>
                </a:pPr>
                <a:r>
                  <a:rPr lang="en-US" sz="1800"/>
                  <a:t>Top 1% Income Share</a:t>
                </a:r>
              </a:p>
            </c:rich>
          </c:tx>
          <c:layout>
            <c:manualLayout>
              <c:xMode val="edge"/>
              <c:yMode val="edge"/>
              <c:x val="0.0172661870503597"/>
              <c:y val="0.27194860813704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36871096"/>
        <c:crosses val="autoZero"/>
        <c:crossBetween val="midCat"/>
      </c:valAx>
      <c:spPr>
        <a:solidFill>
          <a:srgbClr val="FFFFFF"/>
        </a:solidFill>
        <a:ln w="3175">
          <a:solidFill>
            <a:srgbClr val="000000"/>
          </a:solidFill>
          <a:prstDash val="solid"/>
        </a:ln>
      </c:spPr>
    </c:plotArea>
    <c:legend>
      <c:legendPos val="r"/>
      <c:layout>
        <c:manualLayout>
          <c:xMode val="edge"/>
          <c:yMode val="edge"/>
          <c:x val="0.240287656488982"/>
          <c:y val="0.63169164882227"/>
          <c:w val="0.561150739251119"/>
          <c:h val="0.160599571734475"/>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Decomposing Top 1% into top 0.1% and next 0.9%</a:t>
            </a:r>
          </a:p>
        </c:rich>
      </c:tx>
      <c:layout>
        <c:manualLayout>
          <c:xMode val="edge"/>
          <c:yMode val="edge"/>
          <c:x val="0.18273369965445"/>
          <c:y val="0.0299785867237687"/>
        </c:manualLayout>
      </c:layout>
      <c:overlay val="0"/>
      <c:spPr>
        <a:noFill/>
        <a:ln w="25400">
          <a:noFill/>
        </a:ln>
      </c:spPr>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data!$BB$4</c:f>
              <c:strCache>
                <c:ptCount val="1"/>
                <c:pt idx="0">
                  <c:v>Top 0.1% income share (incomes above $2.04m in 2015)</c:v>
                </c:pt>
              </c:strCache>
            </c:strRef>
          </c:tx>
          <c:spPr>
            <a:ln w="25400">
              <a:solidFill>
                <a:srgbClr val="000000"/>
              </a:solidFill>
              <a:prstDash val="solid"/>
            </a:ln>
          </c:spPr>
          <c:marker>
            <c:symbol val="triangle"/>
            <c:size val="8"/>
            <c:spPr>
              <a:solidFill>
                <a:srgbClr val="000000"/>
              </a:solidFill>
              <a:ln>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data!$BB$7:$BB$60</c:f>
              <c:numCache>
                <c:formatCode>0.0000</c:formatCode>
                <c:ptCount val="54"/>
                <c:pt idx="0">
                  <c:v>0.0319427782362639</c:v>
                </c:pt>
                <c:pt idx="1">
                  <c:v>0.0314590228120653</c:v>
                </c:pt>
                <c:pt idx="2">
                  <c:v>0.0337247137598708</c:v>
                </c:pt>
                <c:pt idx="3">
                  <c:v>0.0365514366597683</c:v>
                </c:pt>
                <c:pt idx="4">
                  <c:v>0.0338528698520187</c:v>
                </c:pt>
                <c:pt idx="5">
                  <c:v>0.0367700550139507</c:v>
                </c:pt>
                <c:pt idx="6">
                  <c:v>0.0402286058410381</c:v>
                </c:pt>
                <c:pt idx="7">
                  <c:v>0.0369369628086463</c:v>
                </c:pt>
                <c:pt idx="8">
                  <c:v>0.0277534471957623</c:v>
                </c:pt>
                <c:pt idx="9">
                  <c:v>0.0298773556744594</c:v>
                </c:pt>
                <c:pt idx="10">
                  <c:v>0.0312583378332758</c:v>
                </c:pt>
                <c:pt idx="11">
                  <c:v>0.0276008562323079</c:v>
                </c:pt>
                <c:pt idx="12">
                  <c:v>0.0272823293845236</c:v>
                </c:pt>
                <c:pt idx="13">
                  <c:v>0.0256451254427838</c:v>
                </c:pt>
                <c:pt idx="14">
                  <c:v>0.025947445217216</c:v>
                </c:pt>
                <c:pt idx="15">
                  <c:v>0.0270793231336039</c:v>
                </c:pt>
                <c:pt idx="16">
                  <c:v>0.0264796700269861</c:v>
                </c:pt>
                <c:pt idx="17">
                  <c:v>0.0343926457023148</c:v>
                </c:pt>
                <c:pt idx="18">
                  <c:v>0.0340951647908193</c:v>
                </c:pt>
                <c:pt idx="19">
                  <c:v>0.0356619268823421</c:v>
                </c:pt>
                <c:pt idx="20">
                  <c:v>0.0417576944364801</c:v>
                </c:pt>
                <c:pt idx="21">
                  <c:v>0.0462087212998429</c:v>
                </c:pt>
                <c:pt idx="22">
                  <c:v>0.049811033091065</c:v>
                </c:pt>
                <c:pt idx="23">
                  <c:v>0.0531802890933962</c:v>
                </c:pt>
                <c:pt idx="24">
                  <c:v>0.073978961510817</c:v>
                </c:pt>
                <c:pt idx="25">
                  <c:v>0.0489902740863373</c:v>
                </c:pt>
                <c:pt idx="26">
                  <c:v>0.067990305904861</c:v>
                </c:pt>
                <c:pt idx="27">
                  <c:v>0.0599940749688764</c:v>
                </c:pt>
                <c:pt idx="28">
                  <c:v>0.0582451390419042</c:v>
                </c:pt>
                <c:pt idx="29">
                  <c:v>0.0512282149417812</c:v>
                </c:pt>
                <c:pt idx="30">
                  <c:v>0.0603150472474538</c:v>
                </c:pt>
                <c:pt idx="31">
                  <c:v>0.0573069148903934</c:v>
                </c:pt>
                <c:pt idx="32">
                  <c:v>0.0570399583923428</c:v>
                </c:pt>
                <c:pt idx="33">
                  <c:v>0.06206</c:v>
                </c:pt>
                <c:pt idx="34">
                  <c:v>0.0724</c:v>
                </c:pt>
                <c:pt idx="35">
                  <c:v>0.08185</c:v>
                </c:pt>
                <c:pt idx="36">
                  <c:v>0.08996</c:v>
                </c:pt>
                <c:pt idx="37">
                  <c:v>0.09622</c:v>
                </c:pt>
                <c:pt idx="38">
                  <c:v>0.10877</c:v>
                </c:pt>
                <c:pt idx="39">
                  <c:v>0.08369</c:v>
                </c:pt>
                <c:pt idx="40">
                  <c:v>0.07341</c:v>
                </c:pt>
                <c:pt idx="41">
                  <c:v>0.07867</c:v>
                </c:pt>
                <c:pt idx="42">
                  <c:v>0.09465</c:v>
                </c:pt>
                <c:pt idx="43">
                  <c:v>0.10984</c:v>
                </c:pt>
                <c:pt idx="44">
                  <c:v>0.11588</c:v>
                </c:pt>
                <c:pt idx="45">
                  <c:v>0.12275</c:v>
                </c:pt>
                <c:pt idx="46">
                  <c:v>0.104</c:v>
                </c:pt>
                <c:pt idx="47">
                  <c:v>0.08295</c:v>
                </c:pt>
                <c:pt idx="48">
                  <c:v>0.09658</c:v>
                </c:pt>
                <c:pt idx="49">
                  <c:v>0.09266</c:v>
                </c:pt>
                <c:pt idx="50">
                  <c:v>0.11712</c:v>
                </c:pt>
                <c:pt idx="51">
                  <c:v>0.09431</c:v>
                </c:pt>
                <c:pt idx="52">
                  <c:v>0.10471</c:v>
                </c:pt>
                <c:pt idx="53">
                  <c:v>0.10897</c:v>
                </c:pt>
              </c:numCache>
            </c:numRef>
          </c:val>
          <c:smooth val="0"/>
        </c:ser>
        <c:ser>
          <c:idx val="1"/>
          <c:order val="1"/>
          <c:tx>
            <c:strRef>
              <c:f>data!$BG$4</c:f>
              <c:strCache>
                <c:ptCount val="1"/>
                <c:pt idx="0">
                  <c:v>Top 1%-0.1% income share (incomes between $.44m and $2.04m)</c:v>
                </c:pt>
              </c:strCache>
            </c:strRef>
          </c:tx>
          <c:spPr>
            <a:ln w="25400">
              <a:solidFill>
                <a:srgbClr val="3366FF"/>
              </a:solidFill>
              <a:prstDash val="solid"/>
            </a:ln>
          </c:spPr>
          <c:marker>
            <c:symbol val="circle"/>
            <c:size val="8"/>
            <c:spPr>
              <a:solidFill>
                <a:srgbClr val="3366FF"/>
              </a:solidFill>
              <a:ln>
                <a:solidFill>
                  <a:srgbClr val="3366FF"/>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data!$BG$7:$BG$60</c:f>
              <c:numCache>
                <c:formatCode>0.0%</c:formatCode>
                <c:ptCount val="54"/>
                <c:pt idx="0">
                  <c:v>0.0675562842447764</c:v>
                </c:pt>
                <c:pt idx="1">
                  <c:v>0.06770608014737</c:v>
                </c:pt>
                <c:pt idx="2">
                  <c:v>0.0710663215467425</c:v>
                </c:pt>
                <c:pt idx="3">
                  <c:v>0.0723676908725236</c:v>
                </c:pt>
                <c:pt idx="4">
                  <c:v>0.0678996982713783</c:v>
                </c:pt>
                <c:pt idx="5">
                  <c:v>0.0706053641353911</c:v>
                </c:pt>
                <c:pt idx="6">
                  <c:v>0.0718997799033812</c:v>
                </c:pt>
                <c:pt idx="7">
                  <c:v>0.0665780100361476</c:v>
                </c:pt>
                <c:pt idx="8">
                  <c:v>0.0624994177402243</c:v>
                </c:pt>
                <c:pt idx="9">
                  <c:v>0.0641132054944782</c:v>
                </c:pt>
                <c:pt idx="10">
                  <c:v>0.0651187456185869</c:v>
                </c:pt>
                <c:pt idx="11">
                  <c:v>0.0640237672208278</c:v>
                </c:pt>
                <c:pt idx="12">
                  <c:v>0.0639419627877317</c:v>
                </c:pt>
                <c:pt idx="13">
                  <c:v>0.0630816005917418</c:v>
                </c:pt>
                <c:pt idx="14">
                  <c:v>0.062661406170853</c:v>
                </c:pt>
                <c:pt idx="15">
                  <c:v>0.0631718557129291</c:v>
                </c:pt>
                <c:pt idx="16">
                  <c:v>0.0630255430910005</c:v>
                </c:pt>
                <c:pt idx="17">
                  <c:v>0.065184339007204</c:v>
                </c:pt>
                <c:pt idx="18">
                  <c:v>0.0661150760888657</c:v>
                </c:pt>
                <c:pt idx="19">
                  <c:v>0.0645083211963892</c:v>
                </c:pt>
                <c:pt idx="20">
                  <c:v>0.0662002753411841</c:v>
                </c:pt>
                <c:pt idx="21">
                  <c:v>0.0693435596988163</c:v>
                </c:pt>
                <c:pt idx="22">
                  <c:v>0.0700824365293129</c:v>
                </c:pt>
                <c:pt idx="23">
                  <c:v>0.0735093337021591</c:v>
                </c:pt>
                <c:pt idx="24">
                  <c:v>0.0851916172741372</c:v>
                </c:pt>
                <c:pt idx="25">
                  <c:v>0.0776312467406958</c:v>
                </c:pt>
                <c:pt idx="26">
                  <c:v>0.0869430833083895</c:v>
                </c:pt>
                <c:pt idx="27">
                  <c:v>0.084870364657427</c:v>
                </c:pt>
                <c:pt idx="28">
                  <c:v>0.0850512736051121</c:v>
                </c:pt>
                <c:pt idx="29">
                  <c:v>0.0823786876698142</c:v>
                </c:pt>
                <c:pt idx="30">
                  <c:v>0.0863933885036211</c:v>
                </c:pt>
                <c:pt idx="31">
                  <c:v>0.0850621143753382</c:v>
                </c:pt>
                <c:pt idx="32">
                  <c:v>0.0852793356419018</c:v>
                </c:pt>
                <c:pt idx="33">
                  <c:v>0.09028</c:v>
                </c:pt>
                <c:pt idx="34">
                  <c:v>0.09447</c:v>
                </c:pt>
                <c:pt idx="35">
                  <c:v>0.0983</c:v>
                </c:pt>
                <c:pt idx="36">
                  <c:v>0.10092</c:v>
                </c:pt>
                <c:pt idx="37">
                  <c:v>0.10422</c:v>
                </c:pt>
                <c:pt idx="38">
                  <c:v>0.10644</c:v>
                </c:pt>
                <c:pt idx="39">
                  <c:v>0.09851</c:v>
                </c:pt>
                <c:pt idx="40">
                  <c:v>0.09524</c:v>
                </c:pt>
                <c:pt idx="41">
                  <c:v>0.09661</c:v>
                </c:pt>
                <c:pt idx="42">
                  <c:v>0.10288</c:v>
                </c:pt>
                <c:pt idx="43">
                  <c:v>0.10932</c:v>
                </c:pt>
                <c:pt idx="44">
                  <c:v>0.11235</c:v>
                </c:pt>
                <c:pt idx="45">
                  <c:v>0.11228</c:v>
                </c:pt>
                <c:pt idx="46">
                  <c:v>0.10546</c:v>
                </c:pt>
                <c:pt idx="47">
                  <c:v>0.09824</c:v>
                </c:pt>
                <c:pt idx="48">
                  <c:v>0.10205</c:v>
                </c:pt>
                <c:pt idx="49" formatCode="0.0000">
                  <c:v>0.10381</c:v>
                </c:pt>
                <c:pt idx="50" formatCode="0.0000">
                  <c:v>0.11116</c:v>
                </c:pt>
                <c:pt idx="51" formatCode="0.0000">
                  <c:v>0.10575</c:v>
                </c:pt>
                <c:pt idx="52" formatCode="0.0000">
                  <c:v>0.10958</c:v>
                </c:pt>
                <c:pt idx="53">
                  <c:v>0.11131</c:v>
                </c:pt>
              </c:numCache>
            </c:numRef>
          </c:val>
          <c:smooth val="0"/>
        </c:ser>
        <c:dLbls>
          <c:showLegendKey val="0"/>
          <c:showVal val="0"/>
          <c:showCatName val="0"/>
          <c:showSerName val="0"/>
          <c:showPercent val="0"/>
          <c:showBubbleSize val="0"/>
        </c:dLbls>
        <c:marker val="1"/>
        <c:smooth val="0"/>
        <c:axId val="1837919800"/>
        <c:axId val="1837623624"/>
      </c:lineChart>
      <c:catAx>
        <c:axId val="1837919800"/>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1837623624"/>
        <c:crossesAt val="0.0"/>
        <c:auto val="1"/>
        <c:lblAlgn val="ctr"/>
        <c:lblOffset val="100"/>
        <c:tickLblSkip val="5"/>
        <c:tickMarkSkip val="5"/>
        <c:noMultiLvlLbl val="0"/>
      </c:catAx>
      <c:valAx>
        <c:axId val="1837623624"/>
        <c:scaling>
          <c:orientation val="minMax"/>
          <c:max val="0.125"/>
          <c:min val="0.0"/>
        </c:scaling>
        <c:delete val="0"/>
        <c:axPos val="l"/>
        <c:majorGridlines>
          <c:spPr>
            <a:ln w="3175">
              <a:solidFill>
                <a:srgbClr val="000000"/>
              </a:solidFill>
              <a:prstDash val="solid"/>
            </a:ln>
          </c:spPr>
        </c:majorGridlines>
        <c:title>
          <c:tx>
            <c:rich>
              <a:bodyPr/>
              <a:lstStyle/>
              <a:p>
                <a:pPr>
                  <a:defRPr sz="1600" b="1" i="0" u="none" strike="noStrike" baseline="0">
                    <a:solidFill>
                      <a:srgbClr val="000000"/>
                    </a:solidFill>
                    <a:latin typeface="Arial"/>
                    <a:ea typeface="Arial"/>
                    <a:cs typeface="Arial"/>
                  </a:defRPr>
                </a:pPr>
                <a:r>
                  <a:rPr lang="en-US" sz="1600"/>
                  <a:t>Share of total income for each group</a:t>
                </a:r>
              </a:p>
            </c:rich>
          </c:tx>
          <c:layout>
            <c:manualLayout>
              <c:xMode val="edge"/>
              <c:yMode val="edge"/>
              <c:x val="0.0287769784172662"/>
              <c:y val="0.1627408993576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37919800"/>
        <c:crosses val="autoZero"/>
        <c:crossBetween val="midCat"/>
      </c:valAx>
      <c:spPr>
        <a:solidFill>
          <a:srgbClr val="FFFFFF"/>
        </a:solidFill>
        <a:ln w="3175">
          <a:solidFill>
            <a:srgbClr val="000000"/>
          </a:solidFill>
          <a:prstDash val="solid"/>
        </a:ln>
      </c:spPr>
    </c:plotArea>
    <c:legend>
      <c:legendPos val="r"/>
      <c:layout>
        <c:manualLayout>
          <c:xMode val="edge"/>
          <c:yMode val="edge"/>
          <c:x val="0.155395570158047"/>
          <c:y val="0.683083511777302"/>
          <c:w val="0.729496062992126"/>
          <c:h val="0.134903640256959"/>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Top</a:t>
            </a:r>
            <a:r>
              <a:rPr lang="en-US" baseline="0"/>
              <a:t> 1% income share</a:t>
            </a:r>
            <a:r>
              <a:rPr lang="en-US"/>
              <a:t>, 2002-2015</a:t>
            </a:r>
          </a:p>
        </c:rich>
      </c:tx>
      <c:layout>
        <c:manualLayout>
          <c:xMode val="edge"/>
          <c:yMode val="edge"/>
          <c:x val="0.269064634906248"/>
          <c:y val="0.0256959314775161"/>
        </c:manualLayout>
      </c:layout>
      <c:overlay val="0"/>
      <c:spPr>
        <a:noFill/>
        <a:ln w="25400">
          <a:noFill/>
        </a:ln>
      </c:spPr>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data!$M$3</c:f>
              <c:strCache>
                <c:ptCount val="1"/>
                <c:pt idx="0">
                  <c:v>Top 1% income share</c:v>
                </c:pt>
              </c:strCache>
            </c:strRef>
          </c:tx>
          <c:spPr>
            <a:ln w="38100">
              <a:solidFill>
                <a:srgbClr val="000000"/>
              </a:solidFill>
              <a:prstDash val="solid"/>
            </a:ln>
          </c:spPr>
          <c:marker>
            <c:symbol val="triangle"/>
            <c:size val="10"/>
            <c:spPr>
              <a:solidFill>
                <a:srgbClr val="000000"/>
              </a:solidFill>
              <a:ln>
                <a:solidFill>
                  <a:srgbClr val="000000"/>
                </a:solidFill>
                <a:prstDash val="solid"/>
              </a:ln>
            </c:spPr>
          </c:marker>
          <c:cat>
            <c:numRef>
              <c:f>data!$A$47:$A$60</c:f>
              <c:numCache>
                <c:formatCode>General</c:formatCode>
                <c:ptCount val="14"/>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numCache>
            </c:numRef>
          </c:cat>
          <c:val>
            <c:numRef>
              <c:f>data!$M$47:$M$60</c:f>
              <c:numCache>
                <c:formatCode>0.000</c:formatCode>
                <c:ptCount val="14"/>
                <c:pt idx="0">
                  <c:v>0.16865</c:v>
                </c:pt>
                <c:pt idx="1">
                  <c:v>0.17528</c:v>
                </c:pt>
                <c:pt idx="2">
                  <c:v>0.19753</c:v>
                </c:pt>
                <c:pt idx="3">
                  <c:v>0.21916</c:v>
                </c:pt>
                <c:pt idx="4">
                  <c:v>0.22823</c:v>
                </c:pt>
                <c:pt idx="5">
                  <c:v>0.23503</c:v>
                </c:pt>
                <c:pt idx="6">
                  <c:v>0.20946</c:v>
                </c:pt>
                <c:pt idx="7">
                  <c:v>0.18119</c:v>
                </c:pt>
                <c:pt idx="8">
                  <c:v>0.19863</c:v>
                </c:pt>
                <c:pt idx="9">
                  <c:v>0.19647</c:v>
                </c:pt>
                <c:pt idx="10">
                  <c:v>0.22828</c:v>
                </c:pt>
                <c:pt idx="11">
                  <c:v>0.20006</c:v>
                </c:pt>
                <c:pt idx="12">
                  <c:v>0.21429</c:v>
                </c:pt>
                <c:pt idx="13">
                  <c:v>0.22028</c:v>
                </c:pt>
              </c:numCache>
            </c:numRef>
          </c:val>
          <c:smooth val="0"/>
        </c:ser>
        <c:ser>
          <c:idx val="0"/>
          <c:order val="1"/>
          <c:tx>
            <c:strRef>
              <c:f>data!$S$4</c:f>
              <c:strCache>
                <c:ptCount val="1"/>
                <c:pt idx="0">
                  <c:v>Medium-term trend post recessions</c:v>
                </c:pt>
              </c:strCache>
            </c:strRef>
          </c:tx>
          <c:spPr>
            <a:ln w="38100">
              <a:solidFill>
                <a:srgbClr val="DD0806"/>
              </a:solidFill>
              <a:prstDash val="solid"/>
            </a:ln>
          </c:spPr>
          <c:marker>
            <c:symbol val="diamond"/>
            <c:size val="11"/>
            <c:spPr>
              <a:solidFill>
                <a:srgbClr val="DD0806"/>
              </a:solidFill>
              <a:ln>
                <a:solidFill>
                  <a:srgbClr val="DD0806"/>
                </a:solidFill>
                <a:prstDash val="solid"/>
              </a:ln>
            </c:spPr>
          </c:marker>
          <c:cat>
            <c:numRef>
              <c:f>data!$A$47:$A$60</c:f>
              <c:numCache>
                <c:formatCode>General</c:formatCode>
                <c:ptCount val="14"/>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numCache>
            </c:numRef>
          </c:cat>
          <c:val>
            <c:numRef>
              <c:f>data!$R$47:$R$60</c:f>
              <c:numCache>
                <c:formatCode>0.000</c:formatCode>
                <c:ptCount val="14"/>
                <c:pt idx="7">
                  <c:v>0.18119</c:v>
                </c:pt>
                <c:pt idx="8">
                  <c:v>0.18883</c:v>
                </c:pt>
                <c:pt idx="9">
                  <c:v>0.19647</c:v>
                </c:pt>
                <c:pt idx="10">
                  <c:v>0.20411</c:v>
                </c:pt>
                <c:pt idx="11">
                  <c:v>0.21175</c:v>
                </c:pt>
                <c:pt idx="12">
                  <c:v>0.21939</c:v>
                </c:pt>
                <c:pt idx="13">
                  <c:v>0.22703</c:v>
                </c:pt>
              </c:numCache>
            </c:numRef>
          </c:val>
          <c:smooth val="0"/>
        </c:ser>
        <c:dLbls>
          <c:showLegendKey val="0"/>
          <c:showVal val="0"/>
          <c:showCatName val="0"/>
          <c:showSerName val="0"/>
          <c:showPercent val="0"/>
          <c:showBubbleSize val="0"/>
        </c:dLbls>
        <c:marker val="1"/>
        <c:smooth val="0"/>
        <c:axId val="1804566968"/>
        <c:axId val="1804576472"/>
      </c:lineChart>
      <c:catAx>
        <c:axId val="1804566968"/>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1804576472"/>
        <c:crossesAt val="0.0"/>
        <c:auto val="1"/>
        <c:lblAlgn val="ctr"/>
        <c:lblOffset val="100"/>
        <c:tickLblSkip val="1"/>
        <c:tickMarkSkip val="1"/>
        <c:noMultiLvlLbl val="0"/>
      </c:catAx>
      <c:valAx>
        <c:axId val="1804576472"/>
        <c:scaling>
          <c:orientation val="minMax"/>
          <c:max val="0.24"/>
          <c:min val="0.14"/>
        </c:scaling>
        <c:delete val="0"/>
        <c:axPos val="l"/>
        <c:majorGridlines>
          <c:spPr>
            <a:ln w="3175">
              <a:solidFill>
                <a:srgbClr val="000000"/>
              </a:solidFill>
              <a:prstDash val="solid"/>
            </a:ln>
          </c:spPr>
        </c:majorGridlines>
        <c:title>
          <c:tx>
            <c:rich>
              <a:bodyPr/>
              <a:lstStyle/>
              <a:p>
                <a:pPr>
                  <a:defRPr sz="1800" b="1" i="0" u="none" strike="noStrike" baseline="0">
                    <a:solidFill>
                      <a:srgbClr val="000000"/>
                    </a:solidFill>
                    <a:latin typeface="Arial"/>
                    <a:ea typeface="Arial"/>
                    <a:cs typeface="Arial"/>
                  </a:defRPr>
                </a:pPr>
                <a:r>
                  <a:rPr lang="en-US" sz="1800"/>
                  <a:t>Top 1% income share</a:t>
                </a:r>
              </a:p>
            </c:rich>
          </c:tx>
          <c:layout>
            <c:manualLayout>
              <c:xMode val="edge"/>
              <c:yMode val="edge"/>
              <c:x val="0.0273381294964029"/>
              <c:y val="0.2419700214132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04566968"/>
        <c:crosses val="autoZero"/>
        <c:crossBetween val="midCat"/>
        <c:majorUnit val="0.02"/>
      </c:valAx>
      <c:spPr>
        <a:solidFill>
          <a:srgbClr val="FFFFFF"/>
        </a:solidFill>
        <a:ln w="3175">
          <a:solidFill>
            <a:srgbClr val="000000"/>
          </a:solidFill>
          <a:prstDash val="solid"/>
        </a:ln>
      </c:spPr>
    </c:plotArea>
    <c:legend>
      <c:legendPos val="r"/>
      <c:layout>
        <c:manualLayout>
          <c:xMode val="edge"/>
          <c:yMode val="edge"/>
          <c:x val="0.231654562963802"/>
          <c:y val="0.60813704496788"/>
          <c:w val="0.569783832776299"/>
          <c:h val="0.184154175588865"/>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Top 0.1% wage income</a:t>
            </a:r>
            <a:r>
              <a:rPr lang="en-US" baseline="0"/>
              <a:t> share</a:t>
            </a:r>
            <a:r>
              <a:rPr lang="en-US"/>
              <a:t>, 1990-2015</a:t>
            </a:r>
          </a:p>
        </c:rich>
      </c:tx>
      <c:layout>
        <c:manualLayout>
          <c:xMode val="edge"/>
          <c:yMode val="edge"/>
          <c:x val="0.238848807568119"/>
          <c:y val="0.0278372591006424"/>
        </c:manualLayout>
      </c:layout>
      <c:overlay val="0"/>
      <c:spPr>
        <a:noFill/>
        <a:ln w="25400">
          <a:noFill/>
        </a:ln>
      </c:spPr>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data!$BM$4</c:f>
              <c:strCache>
                <c:ptCount val="1"/>
                <c:pt idx="0">
                  <c:v>Top 0.1% wage income share (SSA data)</c:v>
                </c:pt>
              </c:strCache>
            </c:strRef>
          </c:tx>
          <c:spPr>
            <a:ln w="25400">
              <a:solidFill>
                <a:srgbClr val="000000"/>
              </a:solidFill>
              <a:prstDash val="solid"/>
            </a:ln>
          </c:spPr>
          <c:marker>
            <c:symbol val="triangle"/>
            <c:size val="9"/>
            <c:spPr>
              <a:solidFill>
                <a:srgbClr val="000000"/>
              </a:solidFill>
              <a:ln>
                <a:solidFill>
                  <a:srgbClr val="000000"/>
                </a:solidFill>
                <a:prstDash val="solid"/>
              </a:ln>
            </c:spPr>
          </c:marker>
          <c:cat>
            <c:numRef>
              <c:f>data!$A$35:$A$60</c:f>
              <c:numCache>
                <c:formatCode>General</c:formatCode>
                <c:ptCount val="26"/>
                <c:pt idx="0">
                  <c:v>1990.0</c:v>
                </c:pt>
                <c:pt idx="1">
                  <c:v>1991.0</c:v>
                </c:pt>
                <c:pt idx="2">
                  <c:v>1992.0</c:v>
                </c:pt>
                <c:pt idx="3">
                  <c:v>1993.0</c:v>
                </c:pt>
                <c:pt idx="4">
                  <c:v>1994.0</c:v>
                </c:pt>
                <c:pt idx="5">
                  <c:v>1995.0</c:v>
                </c:pt>
                <c:pt idx="6">
                  <c:v>1996.0</c:v>
                </c:pt>
                <c:pt idx="7">
                  <c:v>1997.0</c:v>
                </c:pt>
                <c:pt idx="8">
                  <c:v>1998.0</c:v>
                </c:pt>
                <c:pt idx="9">
                  <c:v>1999.0</c:v>
                </c:pt>
                <c:pt idx="10">
                  <c:v>2000.0</c:v>
                </c:pt>
                <c:pt idx="11">
                  <c:v>2001.0</c:v>
                </c:pt>
                <c:pt idx="12">
                  <c:v>2002.0</c:v>
                </c:pt>
                <c:pt idx="13">
                  <c:v>2003.0</c:v>
                </c:pt>
                <c:pt idx="14">
                  <c:v>2004.0</c:v>
                </c:pt>
                <c:pt idx="15">
                  <c:v>2005.0</c:v>
                </c:pt>
                <c:pt idx="16">
                  <c:v>2006.0</c:v>
                </c:pt>
                <c:pt idx="17">
                  <c:v>2007.0</c:v>
                </c:pt>
                <c:pt idx="18">
                  <c:v>2008.0</c:v>
                </c:pt>
                <c:pt idx="19">
                  <c:v>2009.0</c:v>
                </c:pt>
                <c:pt idx="20">
                  <c:v>2010.0</c:v>
                </c:pt>
                <c:pt idx="21">
                  <c:v>2011.0</c:v>
                </c:pt>
                <c:pt idx="22">
                  <c:v>2012.0</c:v>
                </c:pt>
                <c:pt idx="23">
                  <c:v>2013.0</c:v>
                </c:pt>
                <c:pt idx="24">
                  <c:v>2014.0</c:v>
                </c:pt>
                <c:pt idx="25">
                  <c:v>2015.0</c:v>
                </c:pt>
              </c:numCache>
            </c:numRef>
          </c:cat>
          <c:val>
            <c:numRef>
              <c:f>data!$BM$35:$BM$60</c:f>
              <c:numCache>
                <c:formatCode>General</c:formatCode>
                <c:ptCount val="26"/>
                <c:pt idx="0">
                  <c:v>0.03494</c:v>
                </c:pt>
                <c:pt idx="1">
                  <c:v>0.03135</c:v>
                </c:pt>
                <c:pt idx="2">
                  <c:v>0.0383</c:v>
                </c:pt>
                <c:pt idx="3">
                  <c:v>0.03493</c:v>
                </c:pt>
                <c:pt idx="4">
                  <c:v>0.03179</c:v>
                </c:pt>
                <c:pt idx="5">
                  <c:v>0.03466</c:v>
                </c:pt>
                <c:pt idx="6">
                  <c:v>0.0368</c:v>
                </c:pt>
                <c:pt idx="7">
                  <c:v>0.04107</c:v>
                </c:pt>
                <c:pt idx="8">
                  <c:v>0.04468</c:v>
                </c:pt>
                <c:pt idx="9">
                  <c:v>0.04999</c:v>
                </c:pt>
                <c:pt idx="10">
                  <c:v>0.055</c:v>
                </c:pt>
                <c:pt idx="11">
                  <c:v>0.04698</c:v>
                </c:pt>
                <c:pt idx="12">
                  <c:v>0.04155</c:v>
                </c:pt>
                <c:pt idx="13">
                  <c:v>0.04175</c:v>
                </c:pt>
                <c:pt idx="14">
                  <c:v>0.04727</c:v>
                </c:pt>
                <c:pt idx="15">
                  <c:v>0.04965</c:v>
                </c:pt>
                <c:pt idx="16">
                  <c:v>0.05109</c:v>
                </c:pt>
                <c:pt idx="17">
                  <c:v>0.05451</c:v>
                </c:pt>
                <c:pt idx="18">
                  <c:v>0.04907</c:v>
                </c:pt>
                <c:pt idx="19">
                  <c:v>0.04211</c:v>
                </c:pt>
                <c:pt idx="20">
                  <c:v>0.04657</c:v>
                </c:pt>
                <c:pt idx="21">
                  <c:v>0.04664</c:v>
                </c:pt>
                <c:pt idx="22">
                  <c:v>0.05161</c:v>
                </c:pt>
                <c:pt idx="23">
                  <c:v>0.04696</c:v>
                </c:pt>
                <c:pt idx="24">
                  <c:v>0.0496</c:v>
                </c:pt>
                <c:pt idx="25">
                  <c:v>0.04916</c:v>
                </c:pt>
              </c:numCache>
            </c:numRef>
          </c:val>
          <c:smooth val="0"/>
        </c:ser>
        <c:dLbls>
          <c:showLegendKey val="0"/>
          <c:showVal val="0"/>
          <c:showCatName val="0"/>
          <c:showSerName val="0"/>
          <c:showPercent val="0"/>
          <c:showBubbleSize val="0"/>
        </c:dLbls>
        <c:marker val="1"/>
        <c:smooth val="0"/>
        <c:axId val="1838061992"/>
        <c:axId val="1838070824"/>
      </c:lineChart>
      <c:catAx>
        <c:axId val="1838061992"/>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1838070824"/>
        <c:crossesAt val="0.0"/>
        <c:auto val="1"/>
        <c:lblAlgn val="ctr"/>
        <c:lblOffset val="100"/>
        <c:tickLblSkip val="2"/>
        <c:tickMarkSkip val="2"/>
        <c:noMultiLvlLbl val="0"/>
      </c:catAx>
      <c:valAx>
        <c:axId val="1838070824"/>
        <c:scaling>
          <c:orientation val="minMax"/>
        </c:scaling>
        <c:delete val="0"/>
        <c:axPos val="l"/>
        <c:majorGridlines>
          <c:spPr>
            <a:ln w="3175">
              <a:solidFill>
                <a:srgbClr val="000000"/>
              </a:solidFill>
              <a:prstDash val="solid"/>
            </a:ln>
          </c:spPr>
        </c:majorGridlines>
        <c:title>
          <c:tx>
            <c:rich>
              <a:bodyPr/>
              <a:lstStyle/>
              <a:p>
                <a:pPr>
                  <a:defRPr sz="1600" b="1" i="0" u="none" strike="noStrike" baseline="0">
                    <a:solidFill>
                      <a:srgbClr val="000000"/>
                    </a:solidFill>
                    <a:latin typeface="Arial"/>
                    <a:ea typeface="Arial"/>
                    <a:cs typeface="Arial"/>
                  </a:defRPr>
                </a:pPr>
                <a:r>
                  <a:rPr lang="en-US" sz="1600"/>
                  <a:t>Share of total income </a:t>
                </a:r>
              </a:p>
            </c:rich>
          </c:tx>
          <c:layout>
            <c:manualLayout>
              <c:xMode val="edge"/>
              <c:yMode val="edge"/>
              <c:x val="0.0316546762589928"/>
              <c:y val="0.3319057815845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38061992"/>
        <c:crosses val="autoZero"/>
        <c:crossBetween val="midCat"/>
      </c:valAx>
      <c:spPr>
        <a:solidFill>
          <a:srgbClr val="FFFFFF"/>
        </a:solidFill>
        <a:ln w="3175">
          <a:solidFill>
            <a:srgbClr val="000000"/>
          </a:solidFill>
          <a:prstDash val="solid"/>
        </a:ln>
      </c:spPr>
    </c:plotArea>
    <c:legend>
      <c:legendPos val="r"/>
      <c:layout>
        <c:manualLayout>
          <c:xMode val="edge"/>
          <c:yMode val="edge"/>
          <c:x val="0.240287656488982"/>
          <c:y val="0.63169164882227"/>
          <c:w val="0.561150739251119"/>
          <c:h val="0.160599571734475"/>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Top 1% wage income</a:t>
            </a:r>
            <a:r>
              <a:rPr lang="en-US" baseline="0"/>
              <a:t> share</a:t>
            </a:r>
            <a:r>
              <a:rPr lang="en-US"/>
              <a:t>, 1990-2015</a:t>
            </a:r>
          </a:p>
        </c:rich>
      </c:tx>
      <c:layout>
        <c:manualLayout>
          <c:xMode val="edge"/>
          <c:yMode val="edge"/>
          <c:x val="0.238848807568119"/>
          <c:y val="0.0278372591006424"/>
        </c:manualLayout>
      </c:layout>
      <c:overlay val="0"/>
      <c:spPr>
        <a:noFill/>
        <a:ln w="25400">
          <a:noFill/>
        </a:ln>
      </c:spPr>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data!$BO$4</c:f>
              <c:strCache>
                <c:ptCount val="1"/>
                <c:pt idx="0">
                  <c:v>Top 1% wage income share (SSA data)</c:v>
                </c:pt>
              </c:strCache>
            </c:strRef>
          </c:tx>
          <c:spPr>
            <a:ln w="25400">
              <a:solidFill>
                <a:srgbClr val="000000"/>
              </a:solidFill>
              <a:prstDash val="solid"/>
            </a:ln>
          </c:spPr>
          <c:marker>
            <c:symbol val="triangle"/>
            <c:size val="9"/>
            <c:spPr>
              <a:solidFill>
                <a:srgbClr val="000000"/>
              </a:solidFill>
              <a:ln>
                <a:solidFill>
                  <a:srgbClr val="000000"/>
                </a:solidFill>
                <a:prstDash val="solid"/>
              </a:ln>
            </c:spPr>
          </c:marker>
          <c:cat>
            <c:numRef>
              <c:f>data!$A$35:$A$60</c:f>
              <c:numCache>
                <c:formatCode>General</c:formatCode>
                <c:ptCount val="26"/>
                <c:pt idx="0">
                  <c:v>1990.0</c:v>
                </c:pt>
                <c:pt idx="1">
                  <c:v>1991.0</c:v>
                </c:pt>
                <c:pt idx="2">
                  <c:v>1992.0</c:v>
                </c:pt>
                <c:pt idx="3">
                  <c:v>1993.0</c:v>
                </c:pt>
                <c:pt idx="4">
                  <c:v>1994.0</c:v>
                </c:pt>
                <c:pt idx="5">
                  <c:v>1995.0</c:v>
                </c:pt>
                <c:pt idx="6">
                  <c:v>1996.0</c:v>
                </c:pt>
                <c:pt idx="7">
                  <c:v>1997.0</c:v>
                </c:pt>
                <c:pt idx="8">
                  <c:v>1998.0</c:v>
                </c:pt>
                <c:pt idx="9">
                  <c:v>1999.0</c:v>
                </c:pt>
                <c:pt idx="10">
                  <c:v>2000.0</c:v>
                </c:pt>
                <c:pt idx="11">
                  <c:v>2001.0</c:v>
                </c:pt>
                <c:pt idx="12">
                  <c:v>2002.0</c:v>
                </c:pt>
                <c:pt idx="13">
                  <c:v>2003.0</c:v>
                </c:pt>
                <c:pt idx="14">
                  <c:v>2004.0</c:v>
                </c:pt>
                <c:pt idx="15">
                  <c:v>2005.0</c:v>
                </c:pt>
                <c:pt idx="16">
                  <c:v>2006.0</c:v>
                </c:pt>
                <c:pt idx="17">
                  <c:v>2007.0</c:v>
                </c:pt>
                <c:pt idx="18">
                  <c:v>2008.0</c:v>
                </c:pt>
                <c:pt idx="19">
                  <c:v>2009.0</c:v>
                </c:pt>
                <c:pt idx="20">
                  <c:v>2010.0</c:v>
                </c:pt>
                <c:pt idx="21">
                  <c:v>2011.0</c:v>
                </c:pt>
                <c:pt idx="22">
                  <c:v>2012.0</c:v>
                </c:pt>
                <c:pt idx="23">
                  <c:v>2013.0</c:v>
                </c:pt>
                <c:pt idx="24">
                  <c:v>2014.0</c:v>
                </c:pt>
                <c:pt idx="25">
                  <c:v>2015.0</c:v>
                </c:pt>
              </c:numCache>
            </c:numRef>
          </c:cat>
          <c:val>
            <c:numRef>
              <c:f>data!$BO$35:$BO$60</c:f>
              <c:numCache>
                <c:formatCode>General</c:formatCode>
                <c:ptCount val="26"/>
                <c:pt idx="0">
                  <c:v>0.106</c:v>
                </c:pt>
                <c:pt idx="1">
                  <c:v>0.10125</c:v>
                </c:pt>
                <c:pt idx="2">
                  <c:v>0.11122</c:v>
                </c:pt>
                <c:pt idx="3">
                  <c:v>0.10847</c:v>
                </c:pt>
                <c:pt idx="4">
                  <c:v>0.1048</c:v>
                </c:pt>
                <c:pt idx="5">
                  <c:v>0.1092</c:v>
                </c:pt>
                <c:pt idx="6">
                  <c:v>0.11238</c:v>
                </c:pt>
                <c:pt idx="7">
                  <c:v>0.11799</c:v>
                </c:pt>
                <c:pt idx="8">
                  <c:v>0.12187</c:v>
                </c:pt>
                <c:pt idx="9">
                  <c:v>0.12748</c:v>
                </c:pt>
                <c:pt idx="10">
                  <c:v>0.13396</c:v>
                </c:pt>
                <c:pt idx="11">
                  <c:v>0.12389</c:v>
                </c:pt>
                <c:pt idx="12">
                  <c:v>0.11701</c:v>
                </c:pt>
                <c:pt idx="13">
                  <c:v>0.11801</c:v>
                </c:pt>
                <c:pt idx="14">
                  <c:v>0.12521</c:v>
                </c:pt>
                <c:pt idx="15">
                  <c:v>0.1295</c:v>
                </c:pt>
                <c:pt idx="16">
                  <c:v>0.13251</c:v>
                </c:pt>
                <c:pt idx="17">
                  <c:v>0.13731</c:v>
                </c:pt>
                <c:pt idx="18">
                  <c:v>0.12958</c:v>
                </c:pt>
                <c:pt idx="19">
                  <c:v>0.12138</c:v>
                </c:pt>
                <c:pt idx="20">
                  <c:v>0.12951</c:v>
                </c:pt>
                <c:pt idx="21">
                  <c:v>0.13117</c:v>
                </c:pt>
                <c:pt idx="22">
                  <c:v>0.13728</c:v>
                </c:pt>
                <c:pt idx="23">
                  <c:v>0.13115</c:v>
                </c:pt>
                <c:pt idx="24">
                  <c:v>0.13459</c:v>
                </c:pt>
                <c:pt idx="25">
                  <c:v>0.1332</c:v>
                </c:pt>
              </c:numCache>
            </c:numRef>
          </c:val>
          <c:smooth val="0"/>
        </c:ser>
        <c:dLbls>
          <c:showLegendKey val="0"/>
          <c:showVal val="0"/>
          <c:showCatName val="0"/>
          <c:showSerName val="0"/>
          <c:showPercent val="0"/>
          <c:showBubbleSize val="0"/>
        </c:dLbls>
        <c:marker val="1"/>
        <c:smooth val="0"/>
        <c:axId val="1837359640"/>
        <c:axId val="1837412968"/>
      </c:lineChart>
      <c:catAx>
        <c:axId val="1837359640"/>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1837412968"/>
        <c:crossesAt val="0.0"/>
        <c:auto val="1"/>
        <c:lblAlgn val="ctr"/>
        <c:lblOffset val="100"/>
        <c:tickLblSkip val="2"/>
        <c:tickMarkSkip val="2"/>
        <c:noMultiLvlLbl val="0"/>
      </c:catAx>
      <c:valAx>
        <c:axId val="1837412968"/>
        <c:scaling>
          <c:orientation val="minMax"/>
        </c:scaling>
        <c:delete val="0"/>
        <c:axPos val="l"/>
        <c:majorGridlines>
          <c:spPr>
            <a:ln w="3175">
              <a:solidFill>
                <a:srgbClr val="000000"/>
              </a:solidFill>
              <a:prstDash val="solid"/>
            </a:ln>
          </c:spPr>
        </c:majorGridlines>
        <c:title>
          <c:tx>
            <c:rich>
              <a:bodyPr/>
              <a:lstStyle/>
              <a:p>
                <a:pPr>
                  <a:defRPr sz="1600" b="1" i="0" u="none" strike="noStrike" baseline="0">
                    <a:solidFill>
                      <a:srgbClr val="000000"/>
                    </a:solidFill>
                    <a:latin typeface="Arial"/>
                    <a:ea typeface="Arial"/>
                    <a:cs typeface="Arial"/>
                  </a:defRPr>
                </a:pPr>
                <a:r>
                  <a:rPr lang="en-US" sz="1600"/>
                  <a:t>Share of total wage income </a:t>
                </a:r>
              </a:p>
            </c:rich>
          </c:tx>
          <c:layout>
            <c:manualLayout>
              <c:xMode val="edge"/>
              <c:yMode val="edge"/>
              <c:x val="0.0302158273381295"/>
              <c:y val="0.2612419700214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37359640"/>
        <c:crosses val="autoZero"/>
        <c:crossBetween val="midCat"/>
      </c:valAx>
      <c:spPr>
        <a:solidFill>
          <a:srgbClr val="FFFFFF"/>
        </a:solidFill>
        <a:ln w="3175">
          <a:solidFill>
            <a:srgbClr val="000000"/>
          </a:solidFill>
          <a:prstDash val="solid"/>
        </a:ln>
      </c:spPr>
    </c:plotArea>
    <c:legend>
      <c:legendPos val="r"/>
      <c:layout>
        <c:manualLayout>
          <c:xMode val="edge"/>
          <c:yMode val="edge"/>
          <c:x val="0.240287656488982"/>
          <c:y val="0.63169164882227"/>
          <c:w val="0.561150739251119"/>
          <c:h val="0.160599571734475"/>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18591740781"/>
          <c:y val="0.126338329764454"/>
          <c:w val="0.743884438905568"/>
          <c:h val="0.676659528907923"/>
        </c:manualLayout>
      </c:layout>
      <c:areaChart>
        <c:grouping val="stacked"/>
        <c:varyColors val="0"/>
        <c:ser>
          <c:idx val="1"/>
          <c:order val="0"/>
          <c:tx>
            <c:strRef>
              <c:f>data!$AA$3</c:f>
              <c:strCache>
                <c:ptCount val="1"/>
                <c:pt idx="0">
                  <c:v>Salaries</c:v>
                </c:pt>
              </c:strCache>
            </c:strRef>
          </c:tx>
          <c:spPr>
            <a:pattFill prst="ltVert">
              <a:fgClr>
                <a:schemeClr val="tx1"/>
              </a:fgClr>
              <a:bgClr>
                <a:prstClr val="white"/>
              </a:bgClr>
            </a:pattFill>
            <a:ln w="1270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data!$AA$7:$AA$60</c:f>
              <c:numCache>
                <c:formatCode>General</c:formatCode>
                <c:ptCount val="54"/>
                <c:pt idx="0">
                  <c:v>0.00590167923733034</c:v>
                </c:pt>
                <c:pt idx="1">
                  <c:v>0.00570547734914391</c:v>
                </c:pt>
                <c:pt idx="2">
                  <c:v>0.00571341149496811</c:v>
                </c:pt>
                <c:pt idx="3">
                  <c:v>0.00593420851566592</c:v>
                </c:pt>
                <c:pt idx="4">
                  <c:v>0.00641242264123797</c:v>
                </c:pt>
                <c:pt idx="5">
                  <c:v>0.00655787601165628</c:v>
                </c:pt>
                <c:pt idx="6">
                  <c:v>0.00627562281567944</c:v>
                </c:pt>
                <c:pt idx="7">
                  <c:v>0.00642695972700965</c:v>
                </c:pt>
                <c:pt idx="8">
                  <c:v>0.00624015150937523</c:v>
                </c:pt>
                <c:pt idx="9">
                  <c:v>0.00650897659939191</c:v>
                </c:pt>
                <c:pt idx="10">
                  <c:v>0.00716577991927049</c:v>
                </c:pt>
                <c:pt idx="11">
                  <c:v>0.00696423818660696</c:v>
                </c:pt>
                <c:pt idx="12">
                  <c:v>0.00763283273096025</c:v>
                </c:pt>
                <c:pt idx="13">
                  <c:v>0.00829270212545899</c:v>
                </c:pt>
                <c:pt idx="14">
                  <c:v>0.00876118232038281</c:v>
                </c:pt>
                <c:pt idx="15">
                  <c:v>0.00926688444458553</c:v>
                </c:pt>
                <c:pt idx="16">
                  <c:v>0.00954115714710833</c:v>
                </c:pt>
                <c:pt idx="17">
                  <c:v>0.0100905093061616</c:v>
                </c:pt>
                <c:pt idx="18">
                  <c:v>0.0109527172320027</c:v>
                </c:pt>
                <c:pt idx="19">
                  <c:v>0.0112822323648494</c:v>
                </c:pt>
                <c:pt idx="20">
                  <c:v>0.0116547365035841</c:v>
                </c:pt>
                <c:pt idx="21">
                  <c:v>0.0130916164513932</c:v>
                </c:pt>
                <c:pt idx="22">
                  <c:v>0.0152436428819501</c:v>
                </c:pt>
                <c:pt idx="23">
                  <c:v>0.0134111754751516</c:v>
                </c:pt>
                <c:pt idx="24">
                  <c:v>0.014111713812268</c:v>
                </c:pt>
                <c:pt idx="25">
                  <c:v>0.0194997160341808</c:v>
                </c:pt>
                <c:pt idx="26">
                  <c:v>0.0252298153043601</c:v>
                </c:pt>
                <c:pt idx="27">
                  <c:v>0.0205939431328055</c:v>
                </c:pt>
                <c:pt idx="28">
                  <c:v>0.0224059638511772</c:v>
                </c:pt>
                <c:pt idx="29">
                  <c:v>0.018816154762813</c:v>
                </c:pt>
                <c:pt idx="30">
                  <c:v>0.0277170197068804</c:v>
                </c:pt>
                <c:pt idx="31">
                  <c:v>0.0240875101804406</c:v>
                </c:pt>
                <c:pt idx="32">
                  <c:v>0.0209124402252125</c:v>
                </c:pt>
                <c:pt idx="33">
                  <c:v>0.0232197210870454</c:v>
                </c:pt>
                <c:pt idx="34">
                  <c:v>0.0255414877300613</c:v>
                </c:pt>
                <c:pt idx="35">
                  <c:v>0.0292322581967213</c:v>
                </c:pt>
                <c:pt idx="36">
                  <c:v>0.0329315433490469</c:v>
                </c:pt>
                <c:pt idx="37">
                  <c:v>0.037373291320832</c:v>
                </c:pt>
                <c:pt idx="38">
                  <c:v>0.0418854286579824</c:v>
                </c:pt>
                <c:pt idx="39">
                  <c:v>0.0336127835258664</c:v>
                </c:pt>
                <c:pt idx="40">
                  <c:v>0.02937825</c:v>
                </c:pt>
                <c:pt idx="41">
                  <c:v>0.029103276</c:v>
                </c:pt>
                <c:pt idx="42">
                  <c:v>0.032322305</c:v>
                </c:pt>
                <c:pt idx="43">
                  <c:v>0.033232602</c:v>
                </c:pt>
                <c:pt idx="44">
                  <c:v>0.032835946</c:v>
                </c:pt>
                <c:pt idx="45">
                  <c:v>0.03574518</c:v>
                </c:pt>
                <c:pt idx="46">
                  <c:v>0.033600984</c:v>
                </c:pt>
                <c:pt idx="47">
                  <c:v>0.028993641</c:v>
                </c:pt>
                <c:pt idx="48">
                  <c:v>0.032048224</c:v>
                </c:pt>
                <c:pt idx="49">
                  <c:v>0.032748002</c:v>
                </c:pt>
                <c:pt idx="50">
                  <c:v>0.034744248</c:v>
                </c:pt>
                <c:pt idx="51">
                  <c:v>0.03088618</c:v>
                </c:pt>
                <c:pt idx="52">
                  <c:v>0.031596666</c:v>
                </c:pt>
                <c:pt idx="53">
                  <c:v>0.03107844</c:v>
                </c:pt>
              </c:numCache>
            </c:numRef>
          </c:val>
        </c:ser>
        <c:ser>
          <c:idx val="0"/>
          <c:order val="1"/>
          <c:tx>
            <c:strRef>
              <c:f>data!$AE$3</c:f>
              <c:strCache>
                <c:ptCount val="1"/>
                <c:pt idx="0">
                  <c:v>Business income</c:v>
                </c:pt>
              </c:strCache>
            </c:strRef>
          </c:tx>
          <c:spPr>
            <a:solidFill>
              <a:srgbClr val="FFFFFF"/>
            </a:solidFill>
            <a:ln w="1270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data!$AE$7:$AE$60</c:f>
              <c:numCache>
                <c:formatCode>General</c:formatCode>
                <c:ptCount val="54"/>
                <c:pt idx="0">
                  <c:v>0.00353283217260482</c:v>
                </c:pt>
                <c:pt idx="1">
                  <c:v>0.00342528677578826</c:v>
                </c:pt>
                <c:pt idx="2">
                  <c:v>0.00359990335404037</c:v>
                </c:pt>
                <c:pt idx="3">
                  <c:v>0.00390360475459058</c:v>
                </c:pt>
                <c:pt idx="4">
                  <c:v>0.00503878433231688</c:v>
                </c:pt>
                <c:pt idx="5">
                  <c:v>0.00532850343345324</c:v>
                </c:pt>
                <c:pt idx="6">
                  <c:v>0.0046498039665146</c:v>
                </c:pt>
                <c:pt idx="7">
                  <c:v>0.00434353169545038</c:v>
                </c:pt>
                <c:pt idx="8">
                  <c:v>0.00446308730530797</c:v>
                </c:pt>
                <c:pt idx="9">
                  <c:v>0.00437670993843591</c:v>
                </c:pt>
                <c:pt idx="10">
                  <c:v>0.00415500725296371</c:v>
                </c:pt>
                <c:pt idx="11">
                  <c:v>0.00417119726519534</c:v>
                </c:pt>
                <c:pt idx="12">
                  <c:v>0.00474083835667842</c:v>
                </c:pt>
                <c:pt idx="13">
                  <c:v>0.0041426518260709</c:v>
                </c:pt>
                <c:pt idx="14">
                  <c:v>0.00374782603545982</c:v>
                </c:pt>
                <c:pt idx="15">
                  <c:v>0.00358086753626877</c:v>
                </c:pt>
                <c:pt idx="16">
                  <c:v>0.00351443973432315</c:v>
                </c:pt>
                <c:pt idx="17">
                  <c:v>0.00306686262977805</c:v>
                </c:pt>
                <c:pt idx="18">
                  <c:v>0.00231441268008365</c:v>
                </c:pt>
                <c:pt idx="19">
                  <c:v>0.00102132305401784</c:v>
                </c:pt>
                <c:pt idx="20">
                  <c:v>0.00195330488730409</c:v>
                </c:pt>
                <c:pt idx="21">
                  <c:v>0.00315818705131081</c:v>
                </c:pt>
                <c:pt idx="22">
                  <c:v>0.00342691091929454</c:v>
                </c:pt>
                <c:pt idx="23">
                  <c:v>0.0045084624179531</c:v>
                </c:pt>
                <c:pt idx="24">
                  <c:v>0.00419309910375719</c:v>
                </c:pt>
                <c:pt idx="25">
                  <c:v>0.00821491956986728</c:v>
                </c:pt>
                <c:pt idx="26">
                  <c:v>0.0139597957818426</c:v>
                </c:pt>
                <c:pt idx="27">
                  <c:v>0.0135728863502787</c:v>
                </c:pt>
                <c:pt idx="28">
                  <c:v>0.013435403900967</c:v>
                </c:pt>
                <c:pt idx="29">
                  <c:v>0.0127458703903223</c:v>
                </c:pt>
                <c:pt idx="30">
                  <c:v>0.0143697925508736</c:v>
                </c:pt>
                <c:pt idx="31">
                  <c:v>0.0140420326770325</c:v>
                </c:pt>
                <c:pt idx="32">
                  <c:v>0.0169017671176144</c:v>
                </c:pt>
                <c:pt idx="33">
                  <c:v>0.0174364272578668</c:v>
                </c:pt>
                <c:pt idx="34">
                  <c:v>0.0183979294478528</c:v>
                </c:pt>
                <c:pt idx="35">
                  <c:v>0.0193572991803279</c:v>
                </c:pt>
                <c:pt idx="36">
                  <c:v>0.0196839516294323</c:v>
                </c:pt>
                <c:pt idx="37">
                  <c:v>0.0198866430986781</c:v>
                </c:pt>
                <c:pt idx="38">
                  <c:v>0.0193450227203878</c:v>
                </c:pt>
                <c:pt idx="39">
                  <c:v>0.0196886549472627</c:v>
                </c:pt>
                <c:pt idx="40">
                  <c:v>0.0205351</c:v>
                </c:pt>
                <c:pt idx="41">
                  <c:v>0.021436481</c:v>
                </c:pt>
                <c:pt idx="42">
                  <c:v>0.02368415</c:v>
                </c:pt>
                <c:pt idx="43">
                  <c:v>0.028770027</c:v>
                </c:pt>
                <c:pt idx="44">
                  <c:v>0.028132654</c:v>
                </c:pt>
                <c:pt idx="45">
                  <c:v>0.025184846</c:v>
                </c:pt>
                <c:pt idx="46">
                  <c:v>0.026973016</c:v>
                </c:pt>
                <c:pt idx="47">
                  <c:v>0.027994103</c:v>
                </c:pt>
                <c:pt idx="48">
                  <c:v>0.02747098</c:v>
                </c:pt>
                <c:pt idx="49">
                  <c:v>0.027147341</c:v>
                </c:pt>
                <c:pt idx="50">
                  <c:v>0.029571884</c:v>
                </c:pt>
                <c:pt idx="51">
                  <c:v>0.028280616</c:v>
                </c:pt>
                <c:pt idx="52">
                  <c:v>0.028929316</c:v>
                </c:pt>
                <c:pt idx="53">
                  <c:v>0.03019812</c:v>
                </c:pt>
              </c:numCache>
            </c:numRef>
          </c:val>
        </c:ser>
        <c:ser>
          <c:idx val="2"/>
          <c:order val="2"/>
          <c:tx>
            <c:strRef>
              <c:f>data!$AM$3</c:f>
              <c:strCache>
                <c:ptCount val="1"/>
                <c:pt idx="0">
                  <c:v>Other capital income</c:v>
                </c:pt>
              </c:strCache>
            </c:strRef>
          </c:tx>
          <c:spPr>
            <a:pattFill prst="lgConfetti">
              <a:fgClr>
                <a:schemeClr val="tx1"/>
              </a:fgClr>
              <a:bgClr>
                <a:prstClr val="white"/>
              </a:bgClr>
            </a:pattFill>
            <a:ln w="1270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data!$AM$7:$AM$60</c:f>
              <c:numCache>
                <c:formatCode>General</c:formatCode>
                <c:ptCount val="54"/>
                <c:pt idx="0">
                  <c:v>0.00168474041198938</c:v>
                </c:pt>
                <c:pt idx="1">
                  <c:v>0.00171327987662183</c:v>
                </c:pt>
                <c:pt idx="2">
                  <c:v>0.00148834323640694</c:v>
                </c:pt>
                <c:pt idx="3">
                  <c:v>0.00154634751104424</c:v>
                </c:pt>
                <c:pt idx="4">
                  <c:v>0.0019237615801034</c:v>
                </c:pt>
                <c:pt idx="5">
                  <c:v>0.00201006416663891</c:v>
                </c:pt>
                <c:pt idx="6">
                  <c:v>0.00201014067163856</c:v>
                </c:pt>
                <c:pt idx="7">
                  <c:v>0.00235187562179385</c:v>
                </c:pt>
                <c:pt idx="8">
                  <c:v>0.00251926008518104</c:v>
                </c:pt>
                <c:pt idx="9">
                  <c:v>0.0024604678522243</c:v>
                </c:pt>
                <c:pt idx="10">
                  <c:v>0.00236464430628488</c:v>
                </c:pt>
                <c:pt idx="11">
                  <c:v>0.00260035895616757</c:v>
                </c:pt>
                <c:pt idx="12">
                  <c:v>0.0032947899493474</c:v>
                </c:pt>
                <c:pt idx="13">
                  <c:v>0.00285837550451793</c:v>
                </c:pt>
                <c:pt idx="14">
                  <c:v>0.00268151637573913</c:v>
                </c:pt>
                <c:pt idx="15">
                  <c:v>0.00255974327459827</c:v>
                </c:pt>
                <c:pt idx="16">
                  <c:v>0.00270739635013034</c:v>
                </c:pt>
                <c:pt idx="17">
                  <c:v>0.00325195385086942</c:v>
                </c:pt>
                <c:pt idx="18">
                  <c:v>0.00391507508413639</c:v>
                </c:pt>
                <c:pt idx="19">
                  <c:v>0.00503229963521901</c:v>
                </c:pt>
                <c:pt idx="20">
                  <c:v>0.00547658385284086</c:v>
                </c:pt>
                <c:pt idx="21">
                  <c:v>0.00495344141619851</c:v>
                </c:pt>
                <c:pt idx="22">
                  <c:v>0.00591129848754947</c:v>
                </c:pt>
                <c:pt idx="23">
                  <c:v>0.00671001707255197</c:v>
                </c:pt>
                <c:pt idx="24">
                  <c:v>0.00536353517693565</c:v>
                </c:pt>
                <c:pt idx="25">
                  <c:v>0.00595982115547272</c:v>
                </c:pt>
                <c:pt idx="26">
                  <c:v>0.00738087259250877</c:v>
                </c:pt>
                <c:pt idx="27">
                  <c:v>0.00840338809738863</c:v>
                </c:pt>
                <c:pt idx="28">
                  <c:v>0.00843176377975161</c:v>
                </c:pt>
                <c:pt idx="29">
                  <c:v>0.0079340970534211</c:v>
                </c:pt>
                <c:pt idx="30">
                  <c:v>0.0062570548852201</c:v>
                </c:pt>
                <c:pt idx="31">
                  <c:v>0.00561364488907104</c:v>
                </c:pt>
                <c:pt idx="32">
                  <c:v>0.00582819069235254</c:v>
                </c:pt>
                <c:pt idx="33">
                  <c:v>0.00566111156518185</c:v>
                </c:pt>
                <c:pt idx="34">
                  <c:v>0.00570613496932515</c:v>
                </c:pt>
                <c:pt idx="35">
                  <c:v>0.0058119487704918</c:v>
                </c:pt>
                <c:pt idx="36">
                  <c:v>0.00582639885222382</c:v>
                </c:pt>
                <c:pt idx="37">
                  <c:v>0.00552066810123988</c:v>
                </c:pt>
                <c:pt idx="38">
                  <c:v>0.00605251640916894</c:v>
                </c:pt>
                <c:pt idx="39">
                  <c:v>0.00600969161225515</c:v>
                </c:pt>
                <c:pt idx="40">
                  <c:v>0.005929065</c:v>
                </c:pt>
                <c:pt idx="41">
                  <c:v>0.005827986</c:v>
                </c:pt>
                <c:pt idx="42">
                  <c:v>0.00622831</c:v>
                </c:pt>
                <c:pt idx="43">
                  <c:v>0.008358597</c:v>
                </c:pt>
                <c:pt idx="44">
                  <c:v>0.009945008</c:v>
                </c:pt>
                <c:pt idx="45">
                  <c:v>0.011041833</c:v>
                </c:pt>
                <c:pt idx="46">
                  <c:v>0.008808632</c:v>
                </c:pt>
                <c:pt idx="47">
                  <c:v>0.006841908</c:v>
                </c:pt>
                <c:pt idx="48">
                  <c:v>0.007087588</c:v>
                </c:pt>
                <c:pt idx="49">
                  <c:v>0.006500899</c:v>
                </c:pt>
                <c:pt idx="50">
                  <c:v>0.006927124</c:v>
                </c:pt>
                <c:pt idx="51">
                  <c:v>0.006557824</c:v>
                </c:pt>
                <c:pt idx="52">
                  <c:v>0.006797932</c:v>
                </c:pt>
                <c:pt idx="53">
                  <c:v>0.00633516</c:v>
                </c:pt>
              </c:numCache>
            </c:numRef>
          </c:val>
        </c:ser>
        <c:ser>
          <c:idx val="3"/>
          <c:order val="3"/>
          <c:tx>
            <c:strRef>
              <c:f>data!$AI$3</c:f>
              <c:strCache>
                <c:ptCount val="1"/>
                <c:pt idx="0">
                  <c:v>Dividends</c:v>
                </c:pt>
              </c:strCache>
            </c:strRef>
          </c:tx>
          <c:spPr>
            <a:pattFill prst="dkDnDiag">
              <a:fgClr>
                <a:schemeClr val="tx1"/>
              </a:fgClr>
              <a:bgClr>
                <a:prstClr val="white"/>
              </a:bgClr>
            </a:pattFill>
            <a:ln w="1270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data!$AI$7:$AI$60</c:f>
              <c:numCache>
                <c:formatCode>General</c:formatCode>
                <c:ptCount val="54"/>
                <c:pt idx="0">
                  <c:v>0.00872192170850632</c:v>
                </c:pt>
                <c:pt idx="1">
                  <c:v>0.0087915229902005</c:v>
                </c:pt>
                <c:pt idx="2">
                  <c:v>0.00888820268446257</c:v>
                </c:pt>
                <c:pt idx="3">
                  <c:v>0.00898773173795653</c:v>
                </c:pt>
                <c:pt idx="4">
                  <c:v>0.00816694190511708</c:v>
                </c:pt>
                <c:pt idx="5">
                  <c:v>0.007703579252243</c:v>
                </c:pt>
                <c:pt idx="6">
                  <c:v>0.00851879119868215</c:v>
                </c:pt>
                <c:pt idx="7">
                  <c:v>0.00688918059141464</c:v>
                </c:pt>
                <c:pt idx="8">
                  <c:v>0.00615536356627018</c:v>
                </c:pt>
                <c:pt idx="9">
                  <c:v>0.00579804753202525</c:v>
                </c:pt>
                <c:pt idx="10">
                  <c:v>0.00547063588880541</c:v>
                </c:pt>
                <c:pt idx="11">
                  <c:v>0.00512793950434852</c:v>
                </c:pt>
                <c:pt idx="12">
                  <c:v>0.00540045196498138</c:v>
                </c:pt>
                <c:pt idx="13">
                  <c:v>0.00508659837503322</c:v>
                </c:pt>
                <c:pt idx="14">
                  <c:v>0.0050013234336806</c:v>
                </c:pt>
                <c:pt idx="15">
                  <c:v>0.00500864916659594</c:v>
                </c:pt>
                <c:pt idx="16">
                  <c:v>0.00502939300994064</c:v>
                </c:pt>
                <c:pt idx="17">
                  <c:v>0.00516227893084336</c:v>
                </c:pt>
                <c:pt idx="18">
                  <c:v>0.00512918027873332</c:v>
                </c:pt>
                <c:pt idx="19">
                  <c:v>0.00491754218595548</c:v>
                </c:pt>
                <c:pt idx="20">
                  <c:v>0.0054183124826789</c:v>
                </c:pt>
                <c:pt idx="21">
                  <c:v>0.00488189101059151</c:v>
                </c:pt>
                <c:pt idx="22">
                  <c:v>0.00371646288496878</c:v>
                </c:pt>
                <c:pt idx="23">
                  <c:v>0.00447853312624967</c:v>
                </c:pt>
                <c:pt idx="24">
                  <c:v>0.0050072840842792</c:v>
                </c:pt>
                <c:pt idx="25">
                  <c:v>0.00358643767126978</c:v>
                </c:pt>
                <c:pt idx="26">
                  <c:v>0.00556134100596873</c:v>
                </c:pt>
                <c:pt idx="27">
                  <c:v>0.0048253818874081</c:v>
                </c:pt>
                <c:pt idx="28">
                  <c:v>0.00471120294389773</c:v>
                </c:pt>
                <c:pt idx="29">
                  <c:v>0.00407519588607968</c:v>
                </c:pt>
                <c:pt idx="30">
                  <c:v>0.00379481638412899</c:v>
                </c:pt>
                <c:pt idx="31">
                  <c:v>0.00341461213702848</c:v>
                </c:pt>
                <c:pt idx="32">
                  <c:v>0.00340515138300046</c:v>
                </c:pt>
                <c:pt idx="33">
                  <c:v>0.00351274008990601</c:v>
                </c:pt>
                <c:pt idx="34">
                  <c:v>0.00360444785276074</c:v>
                </c:pt>
                <c:pt idx="35">
                  <c:v>0.00365849385245902</c:v>
                </c:pt>
                <c:pt idx="36">
                  <c:v>0.00355810616929699</c:v>
                </c:pt>
                <c:pt idx="37">
                  <c:v>0.00356939747924992</c:v>
                </c:pt>
                <c:pt idx="38">
                  <c:v>0.00398703221246087</c:v>
                </c:pt>
                <c:pt idx="39">
                  <c:v>0.00326886991461577</c:v>
                </c:pt>
                <c:pt idx="40">
                  <c:v>0.00350165</c:v>
                </c:pt>
                <c:pt idx="41">
                  <c:v>0.004728366</c:v>
                </c:pt>
                <c:pt idx="42">
                  <c:v>0.006815235</c:v>
                </c:pt>
                <c:pt idx="43">
                  <c:v>0.007248774</c:v>
                </c:pt>
                <c:pt idx="44">
                  <c:v>0.008266392</c:v>
                </c:pt>
                <c:pt idx="45">
                  <c:v>0.00962998</c:v>
                </c:pt>
                <c:pt idx="46">
                  <c:v>0.008777368</c:v>
                </c:pt>
                <c:pt idx="47">
                  <c:v>0.006560348</c:v>
                </c:pt>
                <c:pt idx="48">
                  <c:v>0.008553208</c:v>
                </c:pt>
                <c:pt idx="49">
                  <c:v>0.007386379</c:v>
                </c:pt>
                <c:pt idx="50">
                  <c:v>0.0123251</c:v>
                </c:pt>
                <c:pt idx="51">
                  <c:v>0.00746538</c:v>
                </c:pt>
                <c:pt idx="52">
                  <c:v>0.008886086</c:v>
                </c:pt>
                <c:pt idx="53">
                  <c:v>0.01099614</c:v>
                </c:pt>
              </c:numCache>
            </c:numRef>
          </c:val>
        </c:ser>
        <c:dLbls>
          <c:showLegendKey val="0"/>
          <c:showVal val="0"/>
          <c:showCatName val="0"/>
          <c:showSerName val="0"/>
          <c:showPercent val="0"/>
          <c:showBubbleSize val="0"/>
        </c:dLbls>
        <c:axId val="1836899048"/>
        <c:axId val="1836902680"/>
      </c:areaChart>
      <c:catAx>
        <c:axId val="1836899048"/>
        <c:scaling>
          <c:orientation val="minMax"/>
        </c:scaling>
        <c:delete val="0"/>
        <c:axPos val="b"/>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5400000" vert="horz"/>
          <a:lstStyle/>
          <a:p>
            <a:pPr>
              <a:defRPr sz="1625" b="1" i="0" u="none" strike="noStrike" baseline="0">
                <a:solidFill>
                  <a:srgbClr val="000000"/>
                </a:solidFill>
                <a:latin typeface="Arial"/>
                <a:ea typeface="Arial"/>
                <a:cs typeface="Arial"/>
              </a:defRPr>
            </a:pPr>
            <a:endParaRPr lang="en-US"/>
          </a:p>
        </c:txPr>
        <c:crossAx val="1836902680"/>
        <c:crossesAt val="0.0"/>
        <c:auto val="1"/>
        <c:lblAlgn val="ctr"/>
        <c:lblOffset val="100"/>
        <c:tickLblSkip val="5"/>
        <c:tickMarkSkip val="5"/>
        <c:noMultiLvlLbl val="0"/>
      </c:catAx>
      <c:valAx>
        <c:axId val="1836902680"/>
        <c:scaling>
          <c:orientation val="minMax"/>
          <c:max val="0.09"/>
          <c:min val="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625" b="1" i="0" u="none" strike="noStrike" baseline="0">
                <a:solidFill>
                  <a:srgbClr val="000000"/>
                </a:solidFill>
                <a:latin typeface="Arial"/>
                <a:ea typeface="Arial"/>
                <a:cs typeface="Arial"/>
              </a:defRPr>
            </a:pPr>
            <a:endParaRPr lang="en-US"/>
          </a:p>
        </c:txPr>
        <c:crossAx val="1836899048"/>
        <c:crosses val="autoZero"/>
        <c:crossBetween val="midCat"/>
      </c:valAx>
      <c:spPr>
        <a:solidFill>
          <a:srgbClr val="FFFFFF"/>
        </a:solidFill>
        <a:ln w="12700">
          <a:solidFill>
            <a:srgbClr val="000000"/>
          </a:solidFill>
          <a:prstDash val="solid"/>
        </a:ln>
      </c:spPr>
    </c:plotArea>
    <c:legend>
      <c:legendPos val="r"/>
      <c:layout>
        <c:manualLayout>
          <c:xMode val="edge"/>
          <c:yMode val="edge"/>
          <c:x val="0.149640061179403"/>
          <c:y val="0.167023554603854"/>
          <c:w val="0.256114881323288"/>
          <c:h val="0.274089935760171"/>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a:t>Counterfactual</a:t>
            </a:r>
            <a:r>
              <a:rPr lang="en-US" baseline="0"/>
              <a:t> t</a:t>
            </a:r>
            <a:r>
              <a:rPr lang="en-US"/>
              <a:t>op</a:t>
            </a:r>
            <a:r>
              <a:rPr lang="en-US" baseline="0"/>
              <a:t> 1% income shares</a:t>
            </a:r>
            <a:endParaRPr lang="en-US"/>
          </a:p>
        </c:rich>
      </c:tx>
      <c:layout>
        <c:manualLayout>
          <c:xMode val="edge"/>
          <c:yMode val="edge"/>
          <c:x val="0.269064634906248"/>
          <c:y val="0.0256959314775161"/>
        </c:manualLayout>
      </c:layout>
      <c:overlay val="0"/>
      <c:spPr>
        <a:noFill/>
        <a:ln w="25400">
          <a:noFill/>
        </a:ln>
      </c:spPr>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v>Top 1% Income Share</c:v>
          </c:tx>
          <c:spPr>
            <a:ln w="25400">
              <a:solidFill>
                <a:srgbClr val="000000"/>
              </a:solidFill>
              <a:prstDash val="solid"/>
            </a:ln>
          </c:spPr>
          <c:marker>
            <c:symbol val="triangle"/>
            <c:size val="8"/>
            <c:spPr>
              <a:solidFill>
                <a:srgbClr val="000000"/>
              </a:solidFill>
              <a:ln>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data!$M$7:$M$60</c:f>
              <c:numCache>
                <c:formatCode>0.000</c:formatCode>
                <c:ptCount val="54"/>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pt idx="53">
                  <c:v>0.22028</c:v>
                </c:pt>
              </c:numCache>
            </c:numRef>
          </c:val>
          <c:smooth val="0"/>
        </c:ser>
        <c:ser>
          <c:idx val="1"/>
          <c:order val="1"/>
          <c:tx>
            <c:v>Long-term Trend 1978-2011</c:v>
          </c:tx>
          <c:spPr>
            <a:ln w="25400">
              <a:solidFill>
                <a:srgbClr val="3366FF"/>
              </a:solidFill>
              <a:prstDash val="solid"/>
            </a:ln>
          </c:spPr>
          <c:marker>
            <c:symbol val="circle"/>
            <c:size val="8"/>
            <c:spPr>
              <a:solidFill>
                <a:srgbClr val="3366FF"/>
              </a:solidFill>
              <a:ln>
                <a:solidFill>
                  <a:srgbClr val="3366FF"/>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data!$Q$7:$Q$60</c:f>
              <c:numCache>
                <c:formatCode>General</c:formatCode>
                <c:ptCount val="54"/>
                <c:pt idx="16" formatCode="0.000">
                  <c:v>0.0895052131179865</c:v>
                </c:pt>
                <c:pt idx="17" formatCode="0.000">
                  <c:v>0.0927465702962293</c:v>
                </c:pt>
                <c:pt idx="18" formatCode="0.000">
                  <c:v>0.0959879274744721</c:v>
                </c:pt>
                <c:pt idx="19" formatCode="0.000">
                  <c:v>0.0992292846527149</c:v>
                </c:pt>
                <c:pt idx="20" formatCode="0.000">
                  <c:v>0.102470641830958</c:v>
                </c:pt>
                <c:pt idx="21" formatCode="0.000">
                  <c:v>0.105711999009201</c:v>
                </c:pt>
                <c:pt idx="22" formatCode="0.000">
                  <c:v>0.108953356187443</c:v>
                </c:pt>
                <c:pt idx="23" formatCode="0.000">
                  <c:v>0.112194713365686</c:v>
                </c:pt>
                <c:pt idx="24" formatCode="0.000">
                  <c:v>0.115436070543929</c:v>
                </c:pt>
                <c:pt idx="25" formatCode="0.000">
                  <c:v>0.118677427722172</c:v>
                </c:pt>
                <c:pt idx="26" formatCode="0.000">
                  <c:v>0.121918784900415</c:v>
                </c:pt>
                <c:pt idx="27" formatCode="0.000">
                  <c:v>0.125160142078658</c:v>
                </c:pt>
                <c:pt idx="28" formatCode="0.000">
                  <c:v>0.1284014992569</c:v>
                </c:pt>
                <c:pt idx="29" formatCode="0.000">
                  <c:v>0.131642856435143</c:v>
                </c:pt>
                <c:pt idx="30" formatCode="0.000">
                  <c:v>0.134884213613386</c:v>
                </c:pt>
                <c:pt idx="31" formatCode="0.000">
                  <c:v>0.138125570791629</c:v>
                </c:pt>
                <c:pt idx="32" formatCode="0.000">
                  <c:v>0.141366927969872</c:v>
                </c:pt>
                <c:pt idx="33" formatCode="0.000">
                  <c:v>0.144608285148115</c:v>
                </c:pt>
                <c:pt idx="34" formatCode="0.000">
                  <c:v>0.147849642326357</c:v>
                </c:pt>
                <c:pt idx="35" formatCode="0.000">
                  <c:v>0.1510909995046</c:v>
                </c:pt>
                <c:pt idx="36" formatCode="0.000">
                  <c:v>0.154332356682843</c:v>
                </c:pt>
                <c:pt idx="37" formatCode="0.000">
                  <c:v>0.157573713861086</c:v>
                </c:pt>
                <c:pt idx="38" formatCode="0.000">
                  <c:v>0.160815071039329</c:v>
                </c:pt>
                <c:pt idx="39" formatCode="0.000">
                  <c:v>0.164056428217572</c:v>
                </c:pt>
                <c:pt idx="40" formatCode="0.000">
                  <c:v>0.167297785395814</c:v>
                </c:pt>
                <c:pt idx="41" formatCode="0.000">
                  <c:v>0.170539142574057</c:v>
                </c:pt>
                <c:pt idx="42" formatCode="0.000">
                  <c:v>0.1737804997523</c:v>
                </c:pt>
                <c:pt idx="43" formatCode="0.000">
                  <c:v>0.177021856930543</c:v>
                </c:pt>
                <c:pt idx="44" formatCode="0.000">
                  <c:v>0.180263214108786</c:v>
                </c:pt>
                <c:pt idx="45" formatCode="0.000">
                  <c:v>0.183504571287029</c:v>
                </c:pt>
                <c:pt idx="46" formatCode="0.000">
                  <c:v>0.186745928465271</c:v>
                </c:pt>
                <c:pt idx="47" formatCode="0.000">
                  <c:v>0.189987285643514</c:v>
                </c:pt>
                <c:pt idx="48" formatCode="0.000">
                  <c:v>0.193228642821757</c:v>
                </c:pt>
                <c:pt idx="49" formatCode="0.0000">
                  <c:v>0.19647</c:v>
                </c:pt>
                <c:pt idx="50" formatCode="0.0000">
                  <c:v>0.199711357178243</c:v>
                </c:pt>
                <c:pt idx="51" formatCode="0.0000">
                  <c:v>0.202952714356486</c:v>
                </c:pt>
                <c:pt idx="52" formatCode="0.0000">
                  <c:v>0.206194071534728</c:v>
                </c:pt>
                <c:pt idx="53" formatCode="0.0000">
                  <c:v>0.209435428712971</c:v>
                </c:pt>
              </c:numCache>
            </c:numRef>
          </c:val>
          <c:smooth val="0"/>
        </c:ser>
        <c:ser>
          <c:idx val="0"/>
          <c:order val="2"/>
          <c:tx>
            <c:v>Medium-term trend post Great Recession: 2009-2011</c:v>
          </c:tx>
          <c:spPr>
            <a:ln w="25400">
              <a:solidFill>
                <a:srgbClr val="DD0806"/>
              </a:solidFill>
              <a:prstDash val="solid"/>
            </a:ln>
          </c:spPr>
          <c:marker>
            <c:symbol val="diamond"/>
            <c:size val="8"/>
            <c:spPr>
              <a:solidFill>
                <a:srgbClr val="DD0806"/>
              </a:solidFill>
              <a:ln>
                <a:solidFill>
                  <a:srgbClr val="DD0806"/>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data!$R$7:$R$60</c:f>
              <c:numCache>
                <c:formatCode>General</c:formatCode>
                <c:ptCount val="54"/>
                <c:pt idx="47" formatCode="0.000">
                  <c:v>0.18119</c:v>
                </c:pt>
                <c:pt idx="48" formatCode="0.000">
                  <c:v>0.18883</c:v>
                </c:pt>
                <c:pt idx="49" formatCode="0.000">
                  <c:v>0.19647</c:v>
                </c:pt>
                <c:pt idx="50" formatCode="0.000">
                  <c:v>0.20411</c:v>
                </c:pt>
                <c:pt idx="51" formatCode="0.000">
                  <c:v>0.21175</c:v>
                </c:pt>
                <c:pt idx="52" formatCode="0.000">
                  <c:v>0.21939</c:v>
                </c:pt>
                <c:pt idx="53" formatCode="0.000">
                  <c:v>0.22703</c:v>
                </c:pt>
              </c:numCache>
            </c:numRef>
          </c:val>
          <c:smooth val="0"/>
        </c:ser>
        <c:dLbls>
          <c:showLegendKey val="0"/>
          <c:showVal val="0"/>
          <c:showCatName val="0"/>
          <c:showSerName val="0"/>
          <c:showPercent val="0"/>
          <c:showBubbleSize val="0"/>
        </c:dLbls>
        <c:marker val="1"/>
        <c:smooth val="0"/>
        <c:axId val="2130885752"/>
        <c:axId val="2139520168"/>
      </c:lineChart>
      <c:catAx>
        <c:axId val="2130885752"/>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2139520168"/>
        <c:crossesAt val="0.0"/>
        <c:auto val="1"/>
        <c:lblAlgn val="ctr"/>
        <c:lblOffset val="100"/>
        <c:tickLblSkip val="5"/>
        <c:tickMarkSkip val="5"/>
        <c:noMultiLvlLbl val="0"/>
      </c:catAx>
      <c:valAx>
        <c:axId val="2139520168"/>
        <c:scaling>
          <c:orientation val="minMax"/>
          <c:max val="0.25"/>
        </c:scaling>
        <c:delete val="0"/>
        <c:axPos val="l"/>
        <c:majorGridlines>
          <c:spPr>
            <a:ln w="3175">
              <a:solidFill>
                <a:srgbClr val="000000"/>
              </a:solidFill>
              <a:prstDash val="solid"/>
            </a:ln>
          </c:spPr>
        </c:majorGridlines>
        <c:title>
          <c:tx>
            <c:rich>
              <a:bodyPr/>
              <a:lstStyle/>
              <a:p>
                <a:pPr>
                  <a:defRPr sz="1800" b="1" i="0" u="none" strike="noStrike" baseline="0">
                    <a:solidFill>
                      <a:srgbClr val="000000"/>
                    </a:solidFill>
                    <a:latin typeface="Arial"/>
                    <a:ea typeface="Arial"/>
                    <a:cs typeface="Arial"/>
                  </a:defRPr>
                </a:pPr>
                <a:r>
                  <a:rPr lang="en-US" sz="1800"/>
                  <a:t>Top 1% income share</a:t>
                </a:r>
              </a:p>
            </c:rich>
          </c:tx>
          <c:layout>
            <c:manualLayout>
              <c:xMode val="edge"/>
              <c:yMode val="edge"/>
              <c:x val="0.0330935251798561"/>
              <c:y val="0.308351177730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2130885752"/>
        <c:crosses val="autoZero"/>
        <c:crossBetween val="midCat"/>
      </c:valAx>
      <c:spPr>
        <a:solidFill>
          <a:srgbClr val="FFFFFF"/>
        </a:solidFill>
        <a:ln w="3175">
          <a:solidFill>
            <a:srgbClr val="000000"/>
          </a:solidFill>
          <a:prstDash val="solid"/>
        </a:ln>
      </c:spPr>
    </c:plotArea>
    <c:legend>
      <c:legendPos val="r"/>
      <c:layout>
        <c:manualLayout>
          <c:xMode val="edge"/>
          <c:yMode val="edge"/>
          <c:x val="0.205755282388263"/>
          <c:y val="0.591006423982869"/>
          <c:w val="0.604316206877018"/>
          <c:h val="0.218415417558887"/>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b="1"/>
              <a:t>Top 1% pre-tax</a:t>
            </a:r>
            <a:r>
              <a:rPr lang="en-US" sz="2000" b="1" baseline="0"/>
              <a:t> income share and top tax rates</a:t>
            </a:r>
            <a:endParaRPr lang="en-US" sz="2000" b="1"/>
          </a:p>
        </c:rich>
      </c:tx>
      <c:layout>
        <c:manualLayout>
          <c:xMode val="edge"/>
          <c:yMode val="edge"/>
          <c:x val="0.191776921769671"/>
          <c:y val="0.0107066381156317"/>
        </c:manualLayout>
      </c:layout>
      <c:overlay val="0"/>
    </c:title>
    <c:autoTitleDeleted val="0"/>
    <c:plotArea>
      <c:layout>
        <c:manualLayout>
          <c:layoutTarget val="inner"/>
          <c:xMode val="edge"/>
          <c:yMode val="edge"/>
          <c:x val="0.13525168526596"/>
          <c:y val="0.104925053533191"/>
          <c:w val="0.755395230272475"/>
          <c:h val="0.710920770877944"/>
        </c:manualLayout>
      </c:layout>
      <c:lineChart>
        <c:grouping val="standard"/>
        <c:varyColors val="0"/>
        <c:ser>
          <c:idx val="0"/>
          <c:order val="0"/>
          <c:tx>
            <c:v>Top 1% income share</c:v>
          </c:tx>
          <c:spPr>
            <a:ln w="25400">
              <a:solidFill>
                <a:srgbClr val="000000"/>
              </a:solidFill>
              <a:prstDash val="solid"/>
            </a:ln>
          </c:spPr>
          <c:marker>
            <c:symbol val="triangle"/>
            <c:size val="8"/>
            <c:spPr>
              <a:solidFill>
                <a:srgbClr val="000000"/>
              </a:solidFill>
              <a:ln w="19050">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data!$M$7:$M$60</c:f>
              <c:numCache>
                <c:formatCode>0.000</c:formatCode>
                <c:ptCount val="54"/>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pt idx="53">
                  <c:v>0.22028</c:v>
                </c:pt>
              </c:numCache>
            </c:numRef>
          </c:val>
          <c:smooth val="0"/>
        </c:ser>
        <c:dLbls>
          <c:showLegendKey val="0"/>
          <c:showVal val="0"/>
          <c:showCatName val="0"/>
          <c:showSerName val="0"/>
          <c:showPercent val="0"/>
          <c:showBubbleSize val="0"/>
        </c:dLbls>
        <c:marker val="1"/>
        <c:smooth val="0"/>
        <c:axId val="-2061935768"/>
        <c:axId val="-2061739720"/>
      </c:lineChart>
      <c:lineChart>
        <c:grouping val="standard"/>
        <c:varyColors val="0"/>
        <c:ser>
          <c:idx val="1"/>
          <c:order val="1"/>
          <c:tx>
            <c:v>Top MTR (right scale)</c:v>
          </c:tx>
          <c:spPr>
            <a:ln w="31750">
              <a:solidFill>
                <a:srgbClr val="FF0000"/>
              </a:solidFill>
              <a:prstDash val="solid"/>
            </a:ln>
          </c:spPr>
          <c:marker>
            <c:symbol val="none"/>
          </c:marker>
          <c:cat>
            <c:numRef>
              <c:f>data!$A$7:$A$59</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data!$B$7:$B$60</c:f>
              <c:numCache>
                <c:formatCode>General</c:formatCode>
                <c:ptCount val="54"/>
                <c:pt idx="0">
                  <c:v>0.87</c:v>
                </c:pt>
                <c:pt idx="1">
                  <c:v>0.87</c:v>
                </c:pt>
                <c:pt idx="2">
                  <c:v>0.77</c:v>
                </c:pt>
                <c:pt idx="3">
                  <c:v>0.7</c:v>
                </c:pt>
                <c:pt idx="4">
                  <c:v>0.7</c:v>
                </c:pt>
                <c:pt idx="5">
                  <c:v>0.7</c:v>
                </c:pt>
                <c:pt idx="6">
                  <c:v>0.7525</c:v>
                </c:pt>
                <c:pt idx="7">
                  <c:v>0.77</c:v>
                </c:pt>
                <c:pt idx="8">
                  <c:v>0.7175</c:v>
                </c:pt>
                <c:pt idx="9">
                  <c:v>0.7</c:v>
                </c:pt>
                <c:pt idx="10">
                  <c:v>0.7</c:v>
                </c:pt>
                <c:pt idx="11">
                  <c:v>0.7</c:v>
                </c:pt>
                <c:pt idx="12">
                  <c:v>0.7</c:v>
                </c:pt>
                <c:pt idx="13">
                  <c:v>0.7</c:v>
                </c:pt>
                <c:pt idx="14">
                  <c:v>0.7</c:v>
                </c:pt>
                <c:pt idx="15">
                  <c:v>0.7</c:v>
                </c:pt>
                <c:pt idx="16">
                  <c:v>0.7</c:v>
                </c:pt>
                <c:pt idx="17">
                  <c:v>0.7</c:v>
                </c:pt>
                <c:pt idx="18">
                  <c:v>0.7</c:v>
                </c:pt>
                <c:pt idx="19">
                  <c:v>0.6913</c:v>
                </c:pt>
                <c:pt idx="20">
                  <c:v>0.5</c:v>
                </c:pt>
                <c:pt idx="21">
                  <c:v>0.5</c:v>
                </c:pt>
                <c:pt idx="22">
                  <c:v>0.5</c:v>
                </c:pt>
                <c:pt idx="23">
                  <c:v>0.5</c:v>
                </c:pt>
                <c:pt idx="24">
                  <c:v>0.5</c:v>
                </c:pt>
                <c:pt idx="25">
                  <c:v>0.385</c:v>
                </c:pt>
                <c:pt idx="26">
                  <c:v>0.28</c:v>
                </c:pt>
                <c:pt idx="27">
                  <c:v>0.28</c:v>
                </c:pt>
                <c:pt idx="28">
                  <c:v>0.28</c:v>
                </c:pt>
                <c:pt idx="29">
                  <c:v>0.31</c:v>
                </c:pt>
                <c:pt idx="30">
                  <c:v>0.31</c:v>
                </c:pt>
                <c:pt idx="31">
                  <c:v>0.396</c:v>
                </c:pt>
                <c:pt idx="32">
                  <c:v>0.4105</c:v>
                </c:pt>
                <c:pt idx="33">
                  <c:v>0.4105</c:v>
                </c:pt>
                <c:pt idx="34">
                  <c:v>0.4105</c:v>
                </c:pt>
                <c:pt idx="35">
                  <c:v>0.4105</c:v>
                </c:pt>
                <c:pt idx="36">
                  <c:v>0.4105</c:v>
                </c:pt>
                <c:pt idx="37">
                  <c:v>0.4105</c:v>
                </c:pt>
                <c:pt idx="38">
                  <c:v>0.4105</c:v>
                </c:pt>
                <c:pt idx="39">
                  <c:v>0.4005</c:v>
                </c:pt>
                <c:pt idx="40">
                  <c:v>0.4005</c:v>
                </c:pt>
                <c:pt idx="41">
                  <c:v>0.3645</c:v>
                </c:pt>
                <c:pt idx="42">
                  <c:v>0.3645</c:v>
                </c:pt>
                <c:pt idx="43">
                  <c:v>0.3645</c:v>
                </c:pt>
                <c:pt idx="44">
                  <c:v>0.3645</c:v>
                </c:pt>
                <c:pt idx="45">
                  <c:v>0.3645</c:v>
                </c:pt>
                <c:pt idx="46">
                  <c:v>0.3645</c:v>
                </c:pt>
                <c:pt idx="47">
                  <c:v>0.3645</c:v>
                </c:pt>
                <c:pt idx="48">
                  <c:v>0.3645</c:v>
                </c:pt>
                <c:pt idx="49">
                  <c:v>0.3645</c:v>
                </c:pt>
                <c:pt idx="50">
                  <c:v>0.3645</c:v>
                </c:pt>
                <c:pt idx="51">
                  <c:v>0.4264</c:v>
                </c:pt>
                <c:pt idx="52">
                  <c:v>0.4264</c:v>
                </c:pt>
                <c:pt idx="53">
                  <c:v>0.4264</c:v>
                </c:pt>
              </c:numCache>
            </c:numRef>
          </c:val>
          <c:smooth val="0"/>
        </c:ser>
        <c:ser>
          <c:idx val="2"/>
          <c:order val="2"/>
          <c:tx>
            <c:v>K gains top MTR</c:v>
          </c:tx>
          <c:spPr>
            <a:ln w="31750">
              <a:solidFill>
                <a:srgbClr val="FF0000"/>
              </a:solidFill>
              <a:prstDash val="sysDash"/>
            </a:ln>
          </c:spPr>
          <c:marker>
            <c:symbol val="none"/>
          </c:marker>
          <c:cat>
            <c:numRef>
              <c:f>data!$A$7:$A$59</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data!$C$7:$C$60</c:f>
              <c:numCache>
                <c:formatCode>General</c:formatCode>
                <c:ptCount val="54"/>
                <c:pt idx="0">
                  <c:v>0.25</c:v>
                </c:pt>
                <c:pt idx="1">
                  <c:v>0.25</c:v>
                </c:pt>
                <c:pt idx="2">
                  <c:v>0.25</c:v>
                </c:pt>
                <c:pt idx="3">
                  <c:v>0.25</c:v>
                </c:pt>
                <c:pt idx="4">
                  <c:v>0.25</c:v>
                </c:pt>
                <c:pt idx="5">
                  <c:v>0.25</c:v>
                </c:pt>
                <c:pt idx="6">
                  <c:v>0.25</c:v>
                </c:pt>
                <c:pt idx="7">
                  <c:v>0.25</c:v>
                </c:pt>
                <c:pt idx="8">
                  <c:v>0.295</c:v>
                </c:pt>
                <c:pt idx="9">
                  <c:v>0.325</c:v>
                </c:pt>
                <c:pt idx="10">
                  <c:v>0.35</c:v>
                </c:pt>
                <c:pt idx="11">
                  <c:v>0.35</c:v>
                </c:pt>
                <c:pt idx="12">
                  <c:v>0.35</c:v>
                </c:pt>
                <c:pt idx="13">
                  <c:v>0.35</c:v>
                </c:pt>
                <c:pt idx="14">
                  <c:v>0.35</c:v>
                </c:pt>
                <c:pt idx="15">
                  <c:v>0.35</c:v>
                </c:pt>
                <c:pt idx="16">
                  <c:v>0.35</c:v>
                </c:pt>
                <c:pt idx="17">
                  <c:v>0.28</c:v>
                </c:pt>
                <c:pt idx="18">
                  <c:v>0.28</c:v>
                </c:pt>
                <c:pt idx="19">
                  <c:v>0.24</c:v>
                </c:pt>
                <c:pt idx="20">
                  <c:v>0.2</c:v>
                </c:pt>
                <c:pt idx="21">
                  <c:v>0.2</c:v>
                </c:pt>
                <c:pt idx="22">
                  <c:v>0.2</c:v>
                </c:pt>
                <c:pt idx="23">
                  <c:v>0.2</c:v>
                </c:pt>
                <c:pt idx="24">
                  <c:v>0.2</c:v>
                </c:pt>
                <c:pt idx="25">
                  <c:v>0.28</c:v>
                </c:pt>
                <c:pt idx="26">
                  <c:v>0.28</c:v>
                </c:pt>
                <c:pt idx="27">
                  <c:v>0.28</c:v>
                </c:pt>
                <c:pt idx="28">
                  <c:v>0.28</c:v>
                </c:pt>
                <c:pt idx="29">
                  <c:v>0.28</c:v>
                </c:pt>
                <c:pt idx="30">
                  <c:v>0.28</c:v>
                </c:pt>
                <c:pt idx="31">
                  <c:v>0.28</c:v>
                </c:pt>
                <c:pt idx="32">
                  <c:v>0.28</c:v>
                </c:pt>
                <c:pt idx="33">
                  <c:v>0.28</c:v>
                </c:pt>
                <c:pt idx="34">
                  <c:v>0.28</c:v>
                </c:pt>
                <c:pt idx="35">
                  <c:v>0.2</c:v>
                </c:pt>
                <c:pt idx="36">
                  <c:v>0.2</c:v>
                </c:pt>
                <c:pt idx="37">
                  <c:v>0.2</c:v>
                </c:pt>
                <c:pt idx="38">
                  <c:v>0.2</c:v>
                </c:pt>
                <c:pt idx="39">
                  <c:v>0.2</c:v>
                </c:pt>
                <c:pt idx="40">
                  <c:v>0.2</c:v>
                </c:pt>
                <c:pt idx="41">
                  <c:v>0.175</c:v>
                </c:pt>
                <c:pt idx="42">
                  <c:v>0.15</c:v>
                </c:pt>
                <c:pt idx="43">
                  <c:v>0.15</c:v>
                </c:pt>
                <c:pt idx="44">
                  <c:v>0.15</c:v>
                </c:pt>
                <c:pt idx="45">
                  <c:v>0.15</c:v>
                </c:pt>
                <c:pt idx="46">
                  <c:v>0.15</c:v>
                </c:pt>
                <c:pt idx="47">
                  <c:v>0.15</c:v>
                </c:pt>
                <c:pt idx="48">
                  <c:v>0.15</c:v>
                </c:pt>
                <c:pt idx="49">
                  <c:v>0.15</c:v>
                </c:pt>
                <c:pt idx="50">
                  <c:v>0.15</c:v>
                </c:pt>
                <c:pt idx="51">
                  <c:v>0.238</c:v>
                </c:pt>
                <c:pt idx="52">
                  <c:v>0.238</c:v>
                </c:pt>
                <c:pt idx="53">
                  <c:v>0.238</c:v>
                </c:pt>
              </c:numCache>
            </c:numRef>
          </c:val>
          <c:smooth val="0"/>
        </c:ser>
        <c:dLbls>
          <c:showLegendKey val="0"/>
          <c:showVal val="0"/>
          <c:showCatName val="0"/>
          <c:showSerName val="0"/>
          <c:showPercent val="0"/>
          <c:showBubbleSize val="0"/>
        </c:dLbls>
        <c:marker val="1"/>
        <c:smooth val="0"/>
        <c:axId val="-2062362760"/>
        <c:axId val="-2061761352"/>
      </c:lineChart>
      <c:catAx>
        <c:axId val="-2061935768"/>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2061739720"/>
        <c:crosses val="autoZero"/>
        <c:auto val="1"/>
        <c:lblAlgn val="ctr"/>
        <c:lblOffset val="100"/>
        <c:tickLblSkip val="5"/>
        <c:tickMarkSkip val="5"/>
        <c:noMultiLvlLbl val="0"/>
      </c:catAx>
      <c:valAx>
        <c:axId val="-2061739720"/>
        <c:scaling>
          <c:orientation val="minMax"/>
          <c:max val="0.25"/>
        </c:scaling>
        <c:delete val="0"/>
        <c:axPos val="l"/>
        <c:majorGridlines>
          <c:spPr>
            <a:ln w="3175">
              <a:solidFill>
                <a:srgbClr val="000000"/>
              </a:solidFill>
              <a:prstDash val="sysDash"/>
            </a:ln>
          </c:spPr>
        </c:majorGridlines>
        <c:title>
          <c:tx>
            <c:rich>
              <a:bodyPr/>
              <a:lstStyle/>
              <a:p>
                <a:pPr>
                  <a:defRPr sz="1800" b="1" i="0" u="none" strike="noStrike" baseline="0">
                    <a:solidFill>
                      <a:srgbClr val="000000"/>
                    </a:solidFill>
                    <a:latin typeface="Arial"/>
                    <a:ea typeface="Arial"/>
                    <a:cs typeface="Arial"/>
                  </a:defRPr>
                </a:pPr>
                <a:r>
                  <a:rPr lang="en-US" sz="1800"/>
                  <a:t>Top 1% Income Share</a:t>
                </a:r>
              </a:p>
            </c:rich>
          </c:tx>
          <c:layout>
            <c:manualLayout>
              <c:xMode val="edge"/>
              <c:yMode val="edge"/>
              <c:x val="0.0158273381294964"/>
              <c:y val="0.291220556745182"/>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2061935768"/>
        <c:crosses val="autoZero"/>
        <c:crossBetween val="midCat"/>
      </c:valAx>
      <c:catAx>
        <c:axId val="-2062362760"/>
        <c:scaling>
          <c:orientation val="minMax"/>
        </c:scaling>
        <c:delete val="1"/>
        <c:axPos val="b"/>
        <c:numFmt formatCode="General" sourceLinked="1"/>
        <c:majorTickMark val="out"/>
        <c:minorTickMark val="none"/>
        <c:tickLblPos val="nextTo"/>
        <c:crossAx val="-2061761352"/>
        <c:crosses val="autoZero"/>
        <c:auto val="1"/>
        <c:lblAlgn val="ctr"/>
        <c:lblOffset val="100"/>
        <c:noMultiLvlLbl val="0"/>
      </c:catAx>
      <c:valAx>
        <c:axId val="-2061761352"/>
        <c:scaling>
          <c:orientation val="minMax"/>
        </c:scaling>
        <c:delete val="0"/>
        <c:axPos val="r"/>
        <c:title>
          <c:tx>
            <c:rich>
              <a:bodyPr/>
              <a:lstStyle/>
              <a:p>
                <a:pPr>
                  <a:defRPr sz="1800" b="1" i="0" u="none" strike="noStrike" baseline="0">
                    <a:solidFill>
                      <a:srgbClr val="000000"/>
                    </a:solidFill>
                    <a:latin typeface="Arial"/>
                    <a:ea typeface="Arial"/>
                    <a:cs typeface="Arial"/>
                  </a:defRPr>
                </a:pPr>
                <a:r>
                  <a:rPr lang="en-US" sz="1800"/>
                  <a:t>Top Marginal Tax Rate</a:t>
                </a:r>
              </a:p>
            </c:rich>
          </c:tx>
          <c:layout>
            <c:manualLayout>
              <c:xMode val="edge"/>
              <c:yMode val="edge"/>
              <c:x val="0.953956381351612"/>
              <c:y val="0.316916488222698"/>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2062362760"/>
        <c:crosses val="max"/>
        <c:crossBetween val="midCat"/>
        <c:majorUnit val="0.2"/>
      </c:valAx>
      <c:spPr>
        <a:solidFill>
          <a:srgbClr val="FFFFFF"/>
        </a:solidFill>
        <a:ln w="3175">
          <a:solidFill>
            <a:srgbClr val="000000"/>
          </a:solidFill>
          <a:prstDash val="solid"/>
        </a:ln>
      </c:spPr>
    </c:plotArea>
    <c:legend>
      <c:legendPos val="r"/>
      <c:layout>
        <c:manualLayout>
          <c:xMode val="edge"/>
          <c:yMode val="edge"/>
          <c:x val="0.13525157197077"/>
          <c:y val="0.659528907922912"/>
          <c:w val="0.271942219452784"/>
          <c:h val="0.154175588865096"/>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a:latin typeface="Arial"/>
                <a:cs typeface="Arial"/>
              </a:rPr>
              <a:t>Charitable Giving of Top 1% Income Earners</a:t>
            </a:r>
          </a:p>
        </c:rich>
      </c:tx>
      <c:overlay val="0"/>
    </c:title>
    <c:autoTitleDeleted val="0"/>
    <c:plotArea>
      <c:layout>
        <c:manualLayout>
          <c:layoutTarget val="inner"/>
          <c:xMode val="edge"/>
          <c:yMode val="edge"/>
          <c:x val="0.140507115197463"/>
          <c:y val="0.104017990630918"/>
          <c:w val="0.716339669047991"/>
          <c:h val="0.711933298685765"/>
        </c:manualLayout>
      </c:layout>
      <c:lineChart>
        <c:grouping val="standard"/>
        <c:varyColors val="0"/>
        <c:ser>
          <c:idx val="0"/>
          <c:order val="0"/>
          <c:tx>
            <c:v>Mean charitable giving of top 1% divided by mean income [left y-axis]</c:v>
          </c:tx>
          <c:spPr>
            <a:ln w="25400">
              <a:solidFill>
                <a:sysClr val="windowText" lastClr="000000"/>
              </a:solidFill>
            </a:ln>
            <a:effectLst/>
          </c:spPr>
          <c:marker>
            <c:symbol val="diamond"/>
            <c:size val="9"/>
            <c:spPr>
              <a:solidFill>
                <a:sysClr val="window" lastClr="FFFFFF"/>
              </a:solidFill>
              <a:ln w="12700">
                <a:solidFill>
                  <a:sysClr val="windowText" lastClr="000000"/>
                </a:solidFill>
              </a:ln>
              <a:effectLst/>
            </c:spPr>
          </c:marker>
          <c:cat>
            <c:numRef>
              <c:f>'data-charitable'!$A$9:$A$61</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'data-charitable'!$G$9:$G$61</c:f>
              <c:numCache>
                <c:formatCode>0%</c:formatCode>
                <c:ptCount val="53"/>
                <c:pt idx="0">
                  <c:v>0.39165828</c:v>
                </c:pt>
                <c:pt idx="2">
                  <c:v>0.38993013</c:v>
                </c:pt>
                <c:pt idx="4">
                  <c:v>0.35977557</c:v>
                </c:pt>
                <c:pt idx="6">
                  <c:v>0.41263218</c:v>
                </c:pt>
                <c:pt idx="8">
                  <c:v>0.33160658</c:v>
                </c:pt>
                <c:pt idx="10">
                  <c:v>0.3622014</c:v>
                </c:pt>
                <c:pt idx="11">
                  <c:v>0.31553841</c:v>
                </c:pt>
                <c:pt idx="12">
                  <c:v>0.30865137</c:v>
                </c:pt>
                <c:pt idx="13">
                  <c:v>0.31111443</c:v>
                </c:pt>
                <c:pt idx="14">
                  <c:v>0.3208073</c:v>
                </c:pt>
                <c:pt idx="15">
                  <c:v>0.32046709</c:v>
                </c:pt>
                <c:pt idx="16">
                  <c:v>0.30692318</c:v>
                </c:pt>
                <c:pt idx="17">
                  <c:v>0.32513373</c:v>
                </c:pt>
                <c:pt idx="18">
                  <c:v>0.33776451</c:v>
                </c:pt>
                <c:pt idx="19">
                  <c:v>0.35760041</c:v>
                </c:pt>
                <c:pt idx="20">
                  <c:v>0.34550309</c:v>
                </c:pt>
                <c:pt idx="21">
                  <c:v>0.37364418</c:v>
                </c:pt>
                <c:pt idx="22">
                  <c:v>0.38334259</c:v>
                </c:pt>
                <c:pt idx="23">
                  <c:v>0.4458767</c:v>
                </c:pt>
                <c:pt idx="24">
                  <c:v>0.47514735</c:v>
                </c:pt>
                <c:pt idx="25">
                  <c:v>0.39263726</c:v>
                </c:pt>
                <c:pt idx="26">
                  <c:v>0.39652167</c:v>
                </c:pt>
                <c:pt idx="27">
                  <c:v>0.40059495</c:v>
                </c:pt>
                <c:pt idx="28">
                  <c:v>0.38486001</c:v>
                </c:pt>
                <c:pt idx="29">
                  <c:v>0.39382458</c:v>
                </c:pt>
                <c:pt idx="30">
                  <c:v>0.38329628</c:v>
                </c:pt>
                <c:pt idx="31">
                  <c:v>0.44621837</c:v>
                </c:pt>
                <c:pt idx="32">
                  <c:v>0.46019869</c:v>
                </c:pt>
                <c:pt idx="33">
                  <c:v>0.45752724</c:v>
                </c:pt>
                <c:pt idx="34">
                  <c:v>0.54425081</c:v>
                </c:pt>
                <c:pt idx="35">
                  <c:v>0.60869485</c:v>
                </c:pt>
                <c:pt idx="36">
                  <c:v>0.62988401</c:v>
                </c:pt>
                <c:pt idx="37">
                  <c:v>0.69352382</c:v>
                </c:pt>
                <c:pt idx="38">
                  <c:v>0.73233584</c:v>
                </c:pt>
                <c:pt idx="39">
                  <c:v>0.64189057</c:v>
                </c:pt>
                <c:pt idx="40">
                  <c:v>0.5942908</c:v>
                </c:pt>
                <c:pt idx="41">
                  <c:v>0.63100051</c:v>
                </c:pt>
                <c:pt idx="42">
                  <c:v>0.7299529</c:v>
                </c:pt>
                <c:pt idx="43">
                  <c:v>0.83178108</c:v>
                </c:pt>
                <c:pt idx="44">
                  <c:v>0.80275768</c:v>
                </c:pt>
                <c:pt idx="45">
                  <c:v>0.81616364</c:v>
                </c:pt>
                <c:pt idx="46">
                  <c:v>0.66320535</c:v>
                </c:pt>
                <c:pt idx="47">
                  <c:v>0.59169226</c:v>
                </c:pt>
                <c:pt idx="48">
                  <c:v>0.65956034</c:v>
                </c:pt>
                <c:pt idx="49">
                  <c:v>0.65431384</c:v>
                </c:pt>
                <c:pt idx="50">
                  <c:v>0.82666319</c:v>
                </c:pt>
                <c:pt idx="51">
                  <c:v>0.73874092</c:v>
                </c:pt>
                <c:pt idx="52">
                  <c:v>0.81391789</c:v>
                </c:pt>
              </c:numCache>
            </c:numRef>
          </c:val>
          <c:smooth val="0"/>
        </c:ser>
        <c:dLbls>
          <c:showLegendKey val="0"/>
          <c:showVal val="0"/>
          <c:showCatName val="0"/>
          <c:showSerName val="0"/>
          <c:showPercent val="0"/>
          <c:showBubbleSize val="0"/>
        </c:dLbls>
        <c:marker val="1"/>
        <c:smooth val="0"/>
        <c:axId val="2138999624"/>
        <c:axId val="2138922504"/>
      </c:lineChart>
      <c:lineChart>
        <c:grouping val="standard"/>
        <c:varyColors val="0"/>
        <c:ser>
          <c:idx val="1"/>
          <c:order val="1"/>
          <c:tx>
            <c:v>Top 1% Income Share [right y-axis]</c:v>
          </c:tx>
          <c:spPr>
            <a:ln w="25400">
              <a:solidFill>
                <a:sysClr val="windowText" lastClr="000000"/>
              </a:solidFill>
            </a:ln>
          </c:spPr>
          <c:marker>
            <c:symbol val="triangle"/>
            <c:size val="9"/>
            <c:spPr>
              <a:solidFill>
                <a:sysClr val="windowText" lastClr="000000"/>
              </a:solidFill>
              <a:ln>
                <a:solidFill>
                  <a:sysClr val="windowText" lastClr="000000"/>
                </a:solidFill>
              </a:ln>
            </c:spPr>
          </c:marker>
          <c:cat>
            <c:numRef>
              <c:f>'data-charitable'!$A$9:$A$61</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'data-charitable'!$K$9:$K$61</c:f>
              <c:numCache>
                <c:formatCode>0.0%</c:formatCode>
                <c:ptCount val="53"/>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numCache>
            </c:numRef>
          </c:val>
          <c:smooth val="0"/>
        </c:ser>
        <c:dLbls>
          <c:showLegendKey val="0"/>
          <c:showVal val="0"/>
          <c:showCatName val="0"/>
          <c:showSerName val="0"/>
          <c:showPercent val="0"/>
          <c:showBubbleSize val="0"/>
        </c:dLbls>
        <c:marker val="1"/>
        <c:smooth val="0"/>
        <c:axId val="2138891768"/>
        <c:axId val="2138933912"/>
      </c:lineChart>
      <c:catAx>
        <c:axId val="2138999624"/>
        <c:scaling>
          <c:orientation val="minMax"/>
        </c:scaling>
        <c:delete val="0"/>
        <c:axPos val="b"/>
        <c:majorGridlines>
          <c:spPr>
            <a:ln>
              <a:solidFill>
                <a:sysClr val="windowText" lastClr="000000"/>
              </a:solidFill>
              <a:prstDash val="sysDash"/>
            </a:ln>
          </c:spPr>
        </c:majorGridlines>
        <c:numFmt formatCode="General" sourceLinked="1"/>
        <c:majorTickMark val="out"/>
        <c:minorTickMark val="none"/>
        <c:tickLblPos val="nextTo"/>
        <c:spPr>
          <a:ln>
            <a:solidFill>
              <a:sysClr val="windowText" lastClr="000000"/>
            </a:solidFill>
          </a:ln>
        </c:spPr>
        <c:txPr>
          <a:bodyPr rot="-5400000" vert="horz"/>
          <a:lstStyle/>
          <a:p>
            <a:pPr>
              <a:defRPr sz="1800" b="1" i="0"/>
            </a:pPr>
            <a:endParaRPr lang="en-US"/>
          </a:p>
        </c:txPr>
        <c:crossAx val="2138922504"/>
        <c:crosses val="autoZero"/>
        <c:auto val="1"/>
        <c:lblAlgn val="ctr"/>
        <c:lblOffset val="100"/>
        <c:tickLblSkip val="4"/>
        <c:tickMarkSkip val="4"/>
        <c:noMultiLvlLbl val="0"/>
      </c:catAx>
      <c:valAx>
        <c:axId val="2138922504"/>
        <c:scaling>
          <c:orientation val="minMax"/>
        </c:scaling>
        <c:delete val="0"/>
        <c:axPos val="l"/>
        <c:majorGridlines>
          <c:spPr>
            <a:ln>
              <a:solidFill>
                <a:sysClr val="windowText" lastClr="000000"/>
              </a:solidFill>
            </a:ln>
          </c:spPr>
        </c:majorGridlines>
        <c:title>
          <c:tx>
            <c:rich>
              <a:bodyPr rot="-5400000" vert="horz"/>
              <a:lstStyle/>
              <a:p>
                <a:pPr>
                  <a:defRPr sz="1800"/>
                </a:pPr>
                <a:r>
                  <a:rPr lang="en-US" sz="1800"/>
                  <a:t>Charitable giving of top 1% to</a:t>
                </a:r>
                <a:r>
                  <a:rPr lang="en-US" sz="1800" baseline="0"/>
                  <a:t> mean income</a:t>
                </a:r>
                <a:endParaRPr lang="en-US" sz="1800"/>
              </a:p>
            </c:rich>
          </c:tx>
          <c:layout>
            <c:manualLayout>
              <c:xMode val="edge"/>
              <c:yMode val="edge"/>
              <c:x val="0.022622368809859"/>
              <c:y val="0.082861200894192"/>
            </c:manualLayout>
          </c:layout>
          <c:overlay val="0"/>
        </c:title>
        <c:numFmt formatCode="0%" sourceLinked="0"/>
        <c:majorTickMark val="out"/>
        <c:minorTickMark val="none"/>
        <c:tickLblPos val="nextTo"/>
        <c:txPr>
          <a:bodyPr/>
          <a:lstStyle/>
          <a:p>
            <a:pPr>
              <a:defRPr sz="1800" b="1" i="0">
                <a:latin typeface="Arial"/>
                <a:cs typeface="Arial"/>
              </a:defRPr>
            </a:pPr>
            <a:endParaRPr lang="en-US"/>
          </a:p>
        </c:txPr>
        <c:crossAx val="2138999624"/>
        <c:crosses val="autoZero"/>
        <c:crossBetween val="midCat"/>
      </c:valAx>
      <c:valAx>
        <c:axId val="2138933912"/>
        <c:scaling>
          <c:orientation val="minMax"/>
        </c:scaling>
        <c:delete val="0"/>
        <c:axPos val="r"/>
        <c:title>
          <c:tx>
            <c:rich>
              <a:bodyPr rot="-5400000" vert="horz"/>
              <a:lstStyle/>
              <a:p>
                <a:pPr>
                  <a:defRPr/>
                </a:pPr>
                <a:r>
                  <a:rPr lang="en-US" sz="1800"/>
                  <a:t>Top 1% income share</a:t>
                </a:r>
              </a:p>
            </c:rich>
          </c:tx>
          <c:overlay val="0"/>
        </c:title>
        <c:numFmt formatCode="0%" sourceLinked="0"/>
        <c:majorTickMark val="out"/>
        <c:minorTickMark val="none"/>
        <c:tickLblPos val="nextTo"/>
        <c:txPr>
          <a:bodyPr/>
          <a:lstStyle/>
          <a:p>
            <a:pPr>
              <a:defRPr sz="1800" b="1" i="0">
                <a:latin typeface="Arial"/>
                <a:cs typeface="Arial"/>
              </a:defRPr>
            </a:pPr>
            <a:endParaRPr lang="en-US"/>
          </a:p>
        </c:txPr>
        <c:crossAx val="2138891768"/>
        <c:crosses val="max"/>
        <c:crossBetween val="between"/>
      </c:valAx>
      <c:catAx>
        <c:axId val="2138891768"/>
        <c:scaling>
          <c:orientation val="minMax"/>
        </c:scaling>
        <c:delete val="1"/>
        <c:axPos val="b"/>
        <c:numFmt formatCode="General" sourceLinked="1"/>
        <c:majorTickMark val="out"/>
        <c:minorTickMark val="none"/>
        <c:tickLblPos val="nextTo"/>
        <c:crossAx val="2138933912"/>
        <c:crosses val="autoZero"/>
        <c:auto val="1"/>
        <c:lblAlgn val="ctr"/>
        <c:lblOffset val="100"/>
        <c:noMultiLvlLbl val="0"/>
      </c:catAx>
      <c:spPr>
        <a:ln>
          <a:solidFill>
            <a:sysClr val="windowText" lastClr="000000"/>
          </a:solidFill>
        </a:ln>
      </c:spPr>
    </c:plotArea>
    <c:legend>
      <c:legendPos val="l"/>
      <c:layout>
        <c:manualLayout>
          <c:xMode val="edge"/>
          <c:yMode val="edge"/>
          <c:x val="0.158664459161148"/>
          <c:y val="0.633176054733665"/>
          <c:w val="0.676882572004658"/>
          <c:h val="0.160863080406088"/>
        </c:manualLayout>
      </c:layout>
      <c:overlay val="1"/>
      <c:spPr>
        <a:solidFill>
          <a:sysClr val="window" lastClr="FFFFFF"/>
        </a:solidFill>
        <a:ln>
          <a:solidFill>
            <a:sysClr val="windowText" lastClr="000000"/>
          </a:solidFill>
        </a:ln>
      </c:spPr>
      <c:txPr>
        <a:bodyPr/>
        <a:lstStyle/>
        <a:p>
          <a:pPr>
            <a:defRPr sz="1500">
              <a:latin typeface="Arial"/>
            </a:defRPr>
          </a:pPr>
          <a:endParaRPr lang="en-US"/>
        </a:p>
      </c:txPr>
    </c:legend>
    <c:plotVisOnly val="1"/>
    <c:dispBlanksAs val="span"/>
    <c:showDLblsOverMax val="0"/>
  </c:chart>
  <c:spPr>
    <a:ln>
      <a:solidFill>
        <a:sysClr val="window" lastClr="FFFFFF"/>
      </a:solidFill>
    </a:ln>
    <a:effectLst/>
  </c:spPr>
  <c:printSettings>
    <c:headerFooter/>
    <c:pageMargins b="1.0" l="0.75" r="0.75" t="1.0"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data!$M$4</c:f>
              <c:strCache>
                <c:ptCount val="1"/>
                <c:pt idx="0">
                  <c:v>Top 1% income share (incomes above $443,000 in 2015)</c:v>
                </c:pt>
              </c:strCache>
            </c:strRef>
          </c:tx>
          <c:spPr>
            <a:ln w="25400">
              <a:solidFill>
                <a:srgbClr val="000000"/>
              </a:solidFill>
              <a:prstDash val="solid"/>
            </a:ln>
          </c:spPr>
          <c:marker>
            <c:symbol val="triangle"/>
            <c:size val="8"/>
            <c:spPr>
              <a:solidFill>
                <a:srgbClr val="000000"/>
              </a:solidFill>
              <a:ln>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data!$M$7:$M$60</c:f>
              <c:numCache>
                <c:formatCode>0.000</c:formatCode>
                <c:ptCount val="54"/>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pt idx="53">
                  <c:v>0.22028</c:v>
                </c:pt>
              </c:numCache>
            </c:numRef>
          </c:val>
          <c:smooth val="0"/>
        </c:ser>
        <c:ser>
          <c:idx val="1"/>
          <c:order val="1"/>
          <c:tx>
            <c:strRef>
              <c:f>data!$L$4</c:f>
              <c:strCache>
                <c:ptCount val="1"/>
                <c:pt idx="0">
                  <c:v>Top 5-1% income share (incomes between $180,500 and $443,000)</c:v>
                </c:pt>
              </c:strCache>
            </c:strRef>
          </c:tx>
          <c:spPr>
            <a:ln w="25400">
              <a:solidFill>
                <a:srgbClr val="3366FF"/>
              </a:solidFill>
              <a:prstDash val="solid"/>
            </a:ln>
          </c:spPr>
          <c:marker>
            <c:symbol val="circle"/>
            <c:size val="8"/>
            <c:spPr>
              <a:solidFill>
                <a:srgbClr val="3366FF"/>
              </a:solidFill>
              <a:ln>
                <a:solidFill>
                  <a:srgbClr val="3366FF"/>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data!$L$7:$L$60</c:f>
              <c:numCache>
                <c:formatCode>0.000</c:formatCode>
                <c:ptCount val="54"/>
                <c:pt idx="0">
                  <c:v>0.128559798537009</c:v>
                </c:pt>
                <c:pt idx="1">
                  <c:v>0.129273689757164</c:v>
                </c:pt>
                <c:pt idx="2">
                  <c:v>0.130221372763031</c:v>
                </c:pt>
                <c:pt idx="3">
                  <c:v>0.129844750033312</c:v>
                </c:pt>
                <c:pt idx="4">
                  <c:v>0.127447787177331</c:v>
                </c:pt>
                <c:pt idx="5">
                  <c:v>0.129646569429906</c:v>
                </c:pt>
                <c:pt idx="6">
                  <c:v>0.129380458771498</c:v>
                </c:pt>
                <c:pt idx="7">
                  <c:v>0.127325065639132</c:v>
                </c:pt>
                <c:pt idx="8">
                  <c:v>0.126374901354985</c:v>
                </c:pt>
                <c:pt idx="9">
                  <c:v>0.128585406372294</c:v>
                </c:pt>
                <c:pt idx="10">
                  <c:v>0.128807865594922</c:v>
                </c:pt>
                <c:pt idx="11">
                  <c:v>0.130511608675917</c:v>
                </c:pt>
                <c:pt idx="12">
                  <c:v>0.129954160027772</c:v>
                </c:pt>
                <c:pt idx="13">
                  <c:v>0.131086029267627</c:v>
                </c:pt>
                <c:pt idx="14">
                  <c:v>0.131136714099086</c:v>
                </c:pt>
                <c:pt idx="15">
                  <c:v>0.130992828251231</c:v>
                </c:pt>
                <c:pt idx="16">
                  <c:v>0.130854532382624</c:v>
                </c:pt>
                <c:pt idx="17">
                  <c:v>0.129736345625635</c:v>
                </c:pt>
                <c:pt idx="18">
                  <c:v>0.13146738006538</c:v>
                </c:pt>
                <c:pt idx="19">
                  <c:v>0.130192988761328</c:v>
                </c:pt>
                <c:pt idx="20">
                  <c:v>0.130350628684619</c:v>
                </c:pt>
                <c:pt idx="21">
                  <c:v>0.132963735093662</c:v>
                </c:pt>
                <c:pt idx="22">
                  <c:v>0.132971602588535</c:v>
                </c:pt>
                <c:pt idx="23">
                  <c:v>0.134480660417622</c:v>
                </c:pt>
                <c:pt idx="24">
                  <c:v>0.135704810186977</c:v>
                </c:pt>
                <c:pt idx="25">
                  <c:v>0.1387674411426</c:v>
                </c:pt>
                <c:pt idx="26">
                  <c:v>0.137960499570873</c:v>
                </c:pt>
                <c:pt idx="27">
                  <c:v>0.140613514559396</c:v>
                </c:pt>
                <c:pt idx="28">
                  <c:v>0.140764825713688</c:v>
                </c:pt>
                <c:pt idx="29">
                  <c:v>0.143622207175096</c:v>
                </c:pt>
                <c:pt idx="30">
                  <c:v>0.143938070434727</c:v>
                </c:pt>
                <c:pt idx="31">
                  <c:v>0.145960101805545</c:v>
                </c:pt>
                <c:pt idx="32">
                  <c:v>0.146606338124415</c:v>
                </c:pt>
                <c:pt idx="33">
                  <c:v>0.1499</c:v>
                </c:pt>
                <c:pt idx="34">
                  <c:v>0.1507</c:v>
                </c:pt>
                <c:pt idx="35">
                  <c:v>0.15126</c:v>
                </c:pt>
                <c:pt idx="36">
                  <c:v>0.15007</c:v>
                </c:pt>
                <c:pt idx="37">
                  <c:v>0.15173</c:v>
                </c:pt>
                <c:pt idx="38">
                  <c:v>0.15085</c:v>
                </c:pt>
                <c:pt idx="39">
                  <c:v>0.15134</c:v>
                </c:pt>
                <c:pt idx="40">
                  <c:v>0.15204</c:v>
                </c:pt>
                <c:pt idx="41">
                  <c:v>0.15237</c:v>
                </c:pt>
                <c:pt idx="42">
                  <c:v>0.15197</c:v>
                </c:pt>
                <c:pt idx="43">
                  <c:v>0.15243</c:v>
                </c:pt>
                <c:pt idx="44">
                  <c:v>0.1526</c:v>
                </c:pt>
                <c:pt idx="45">
                  <c:v>0.15165</c:v>
                </c:pt>
                <c:pt idx="46">
                  <c:v>0.15574</c:v>
                </c:pt>
                <c:pt idx="47">
                  <c:v>0.15994</c:v>
                </c:pt>
                <c:pt idx="48">
                  <c:v>0.15989</c:v>
                </c:pt>
                <c:pt idx="49">
                  <c:v>0.16238</c:v>
                </c:pt>
                <c:pt idx="50">
                  <c:v>0.15991</c:v>
                </c:pt>
                <c:pt idx="51">
                  <c:v>0.16434</c:v>
                </c:pt>
                <c:pt idx="52">
                  <c:v>0.16492</c:v>
                </c:pt>
                <c:pt idx="53">
                  <c:v>0.16513</c:v>
                </c:pt>
              </c:numCache>
            </c:numRef>
          </c:val>
          <c:smooth val="0"/>
        </c:ser>
        <c:ser>
          <c:idx val="0"/>
          <c:order val="2"/>
          <c:tx>
            <c:strRef>
              <c:f>data!$K$4</c:f>
              <c:strCache>
                <c:ptCount val="1"/>
                <c:pt idx="0">
                  <c:v>Top 10-5% income share (incomes between $124,800 and $180,500)</c:v>
                </c:pt>
              </c:strCache>
            </c:strRef>
          </c:tx>
          <c:spPr>
            <a:ln w="25400">
              <a:solidFill>
                <a:srgbClr val="DD0806"/>
              </a:solidFill>
              <a:prstDash val="solid"/>
            </a:ln>
          </c:spPr>
          <c:marker>
            <c:symbol val="diamond"/>
            <c:size val="8"/>
            <c:spPr>
              <a:solidFill>
                <a:srgbClr val="DD0806"/>
              </a:solidFill>
              <a:ln>
                <a:solidFill>
                  <a:srgbClr val="DD0806"/>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data!$K$7:$K$60</c:f>
              <c:numCache>
                <c:formatCode>0.000</c:formatCode>
                <c:ptCount val="54"/>
                <c:pt idx="0">
                  <c:v>0.108950189734155</c:v>
                </c:pt>
                <c:pt idx="1">
                  <c:v>0.109409336050597</c:v>
                </c:pt>
                <c:pt idx="2">
                  <c:v>0.109219183933208</c:v>
                </c:pt>
                <c:pt idx="3">
                  <c:v>0.109046363723962</c:v>
                </c:pt>
                <c:pt idx="4">
                  <c:v>0.107519831718669</c:v>
                </c:pt>
                <c:pt idx="5">
                  <c:v>0.107423656741837</c:v>
                </c:pt>
                <c:pt idx="6">
                  <c:v>0.10696285276789</c:v>
                </c:pt>
                <c:pt idx="7">
                  <c:v>0.10845314467259</c:v>
                </c:pt>
                <c:pt idx="8">
                  <c:v>0.109644112926862</c:v>
                </c:pt>
                <c:pt idx="9">
                  <c:v>0.110793604535087</c:v>
                </c:pt>
                <c:pt idx="10">
                  <c:v>0.110674420468217</c:v>
                </c:pt>
                <c:pt idx="11">
                  <c:v>0.111190798999698</c:v>
                </c:pt>
                <c:pt idx="12">
                  <c:v>0.111908760647988</c:v>
                </c:pt>
                <c:pt idx="13">
                  <c:v>0.114516399134097</c:v>
                </c:pt>
                <c:pt idx="14">
                  <c:v>0.11439056776164</c:v>
                </c:pt>
                <c:pt idx="15">
                  <c:v>0.114589537369504</c:v>
                </c:pt>
                <c:pt idx="16">
                  <c:v>0.11450100017569</c:v>
                </c:pt>
                <c:pt idx="17">
                  <c:v>0.112809481144076</c:v>
                </c:pt>
                <c:pt idx="18">
                  <c:v>0.114653477582564</c:v>
                </c:pt>
                <c:pt idx="19">
                  <c:v>0.115071370400484</c:v>
                </c:pt>
                <c:pt idx="20">
                  <c:v>0.115013060245439</c:v>
                </c:pt>
                <c:pt idx="21">
                  <c:v>0.115302805169894</c:v>
                </c:pt>
                <c:pt idx="22">
                  <c:v>0.114490299523839</c:v>
                </c:pt>
                <c:pt idx="23">
                  <c:v>0.114438326881305</c:v>
                </c:pt>
                <c:pt idx="24">
                  <c:v>0.111413714555538</c:v>
                </c:pt>
                <c:pt idx="25">
                  <c:v>0.117068820837034</c:v>
                </c:pt>
                <c:pt idx="26">
                  <c:v>0.113393504732216</c:v>
                </c:pt>
                <c:pt idx="27">
                  <c:v>0.115366242808768</c:v>
                </c:pt>
                <c:pt idx="28">
                  <c:v>0.115695289801721</c:v>
                </c:pt>
                <c:pt idx="29">
                  <c:v>0.118225894122272</c:v>
                </c:pt>
                <c:pt idx="30">
                  <c:v>0.11757984343122</c:v>
                </c:pt>
                <c:pt idx="31">
                  <c:v>0.1185197620226</c:v>
                </c:pt>
                <c:pt idx="32">
                  <c:v>0.118894064710892</c:v>
                </c:pt>
                <c:pt idx="33">
                  <c:v>0.1189</c:v>
                </c:pt>
                <c:pt idx="34">
                  <c:v>0.11727</c:v>
                </c:pt>
                <c:pt idx="35">
                  <c:v>0.11503</c:v>
                </c:pt>
                <c:pt idx="36">
                  <c:v>0.11296</c:v>
                </c:pt>
                <c:pt idx="37">
                  <c:v>0.11252</c:v>
                </c:pt>
                <c:pt idx="38">
                  <c:v>0.11001</c:v>
                </c:pt>
                <c:pt idx="39">
                  <c:v>0.11469</c:v>
                </c:pt>
                <c:pt idx="40">
                  <c:v>0.11751</c:v>
                </c:pt>
                <c:pt idx="41">
                  <c:v>0.11762</c:v>
                </c:pt>
                <c:pt idx="42">
                  <c:v>0.11449</c:v>
                </c:pt>
                <c:pt idx="43">
                  <c:v>0.11175</c:v>
                </c:pt>
                <c:pt idx="44">
                  <c:v>0.11237</c:v>
                </c:pt>
                <c:pt idx="45">
                  <c:v>0.11072</c:v>
                </c:pt>
                <c:pt idx="46">
                  <c:v>0.11708</c:v>
                </c:pt>
                <c:pt idx="47">
                  <c:v>0.12389</c:v>
                </c:pt>
                <c:pt idx="48">
                  <c:v>0.12191</c:v>
                </c:pt>
                <c:pt idx="49">
                  <c:v>0.12243</c:v>
                </c:pt>
                <c:pt idx="50">
                  <c:v>0.11783</c:v>
                </c:pt>
                <c:pt idx="51">
                  <c:v>0.12193</c:v>
                </c:pt>
                <c:pt idx="52">
                  <c:v>0.12044</c:v>
                </c:pt>
                <c:pt idx="53">
                  <c:v>0.11933</c:v>
                </c:pt>
              </c:numCache>
            </c:numRef>
          </c:val>
          <c:smooth val="0"/>
        </c:ser>
        <c:dLbls>
          <c:showLegendKey val="0"/>
          <c:showVal val="0"/>
          <c:showCatName val="0"/>
          <c:showSerName val="0"/>
          <c:showPercent val="0"/>
          <c:showBubbleSize val="0"/>
        </c:dLbls>
        <c:marker val="1"/>
        <c:smooth val="0"/>
        <c:axId val="1825212360"/>
        <c:axId val="-2100628552"/>
      </c:lineChart>
      <c:catAx>
        <c:axId val="1825212360"/>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2100628552"/>
        <c:crossesAt val="0.0"/>
        <c:auto val="1"/>
        <c:lblAlgn val="ctr"/>
        <c:lblOffset val="100"/>
        <c:tickLblSkip val="5"/>
        <c:tickMarkSkip val="5"/>
        <c:noMultiLvlLbl val="0"/>
      </c:catAx>
      <c:valAx>
        <c:axId val="-2100628552"/>
        <c:scaling>
          <c:orientation val="minMax"/>
          <c:max val="0.25"/>
        </c:scaling>
        <c:delete val="0"/>
        <c:axPos val="l"/>
        <c:majorGridlines>
          <c:spPr>
            <a:ln w="3175">
              <a:solidFill>
                <a:srgbClr val="000000"/>
              </a:solidFill>
              <a:prstDash val="solid"/>
            </a:ln>
          </c:spPr>
        </c:majorGridlines>
        <c:title>
          <c:tx>
            <c:rich>
              <a:bodyPr/>
              <a:lstStyle/>
              <a:p>
                <a:pPr>
                  <a:defRPr sz="1600" b="1" i="0" u="none" strike="noStrike" baseline="0">
                    <a:solidFill>
                      <a:srgbClr val="000000"/>
                    </a:solidFill>
                    <a:latin typeface="Arial"/>
                    <a:ea typeface="Arial"/>
                    <a:cs typeface="Arial"/>
                  </a:defRPr>
                </a:pPr>
                <a:r>
                  <a:rPr lang="en-US" sz="1600"/>
                  <a:t>Share of total income for each group</a:t>
                </a:r>
              </a:p>
            </c:rich>
          </c:tx>
          <c:layout>
            <c:manualLayout>
              <c:xMode val="edge"/>
              <c:yMode val="edge"/>
              <c:x val="0.0287769784172662"/>
              <c:y val="0.1627408993576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25212360"/>
        <c:crosses val="autoZero"/>
        <c:crossBetween val="midCat"/>
      </c:valAx>
      <c:spPr>
        <a:solidFill>
          <a:srgbClr val="FFFFFF"/>
        </a:solidFill>
        <a:ln w="3175">
          <a:solidFill>
            <a:srgbClr val="000000"/>
          </a:solidFill>
          <a:prstDash val="solid"/>
        </a:ln>
      </c:spPr>
    </c:plotArea>
    <c:legend>
      <c:legendPos val="r"/>
      <c:layout>
        <c:manualLayout>
          <c:xMode val="edge"/>
          <c:yMode val="edge"/>
          <c:x val="0.17841715289186"/>
          <c:y val="0.63169164882227"/>
          <c:w val="0.660431314790687"/>
          <c:h val="0.1563169164882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b="1"/>
              <a:t>Counterfactual</a:t>
            </a:r>
            <a:r>
              <a:rPr lang="en-US" sz="2000" b="1" baseline="0"/>
              <a:t> top 1% income shares</a:t>
            </a:r>
            <a:endParaRPr lang="en-US" sz="2000" b="1"/>
          </a:p>
        </c:rich>
      </c:tx>
      <c:overlay val="0"/>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v>Top 1% Income Share</c:v>
          </c:tx>
          <c:spPr>
            <a:ln w="25400">
              <a:solidFill>
                <a:srgbClr val="000000"/>
              </a:solidFill>
              <a:prstDash val="solid"/>
            </a:ln>
          </c:spPr>
          <c:marker>
            <c:symbol val="triangle"/>
            <c:size val="8"/>
            <c:spPr>
              <a:solidFill>
                <a:srgbClr val="000000"/>
              </a:solidFill>
              <a:ln>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data!$M$7:$M$60</c:f>
              <c:numCache>
                <c:formatCode>0.000</c:formatCode>
                <c:ptCount val="54"/>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pt idx="53">
                  <c:v>0.22028</c:v>
                </c:pt>
              </c:numCache>
            </c:numRef>
          </c:val>
          <c:smooth val="0"/>
        </c:ser>
        <c:ser>
          <c:idx val="1"/>
          <c:order val="1"/>
          <c:tx>
            <c:v>Long-term Trend 1978-2011</c:v>
          </c:tx>
          <c:spPr>
            <a:ln w="25400">
              <a:solidFill>
                <a:srgbClr val="3366FF"/>
              </a:solidFill>
              <a:prstDash val="solid"/>
            </a:ln>
          </c:spPr>
          <c:marker>
            <c:symbol val="circle"/>
            <c:size val="8"/>
            <c:spPr>
              <a:solidFill>
                <a:srgbClr val="3366FF"/>
              </a:solidFill>
              <a:ln>
                <a:solidFill>
                  <a:srgbClr val="3366FF"/>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data!$Q$7:$Q$60</c:f>
              <c:numCache>
                <c:formatCode>General</c:formatCode>
                <c:ptCount val="54"/>
                <c:pt idx="16" formatCode="0.000">
                  <c:v>0.0895052131179865</c:v>
                </c:pt>
                <c:pt idx="17" formatCode="0.000">
                  <c:v>0.0927465702962293</c:v>
                </c:pt>
                <c:pt idx="18" formatCode="0.000">
                  <c:v>0.0959879274744721</c:v>
                </c:pt>
                <c:pt idx="19" formatCode="0.000">
                  <c:v>0.0992292846527149</c:v>
                </c:pt>
                <c:pt idx="20" formatCode="0.000">
                  <c:v>0.102470641830958</c:v>
                </c:pt>
                <c:pt idx="21" formatCode="0.000">
                  <c:v>0.105711999009201</c:v>
                </c:pt>
                <c:pt idx="22" formatCode="0.000">
                  <c:v>0.108953356187443</c:v>
                </c:pt>
                <c:pt idx="23" formatCode="0.000">
                  <c:v>0.112194713365686</c:v>
                </c:pt>
                <c:pt idx="24" formatCode="0.000">
                  <c:v>0.115436070543929</c:v>
                </c:pt>
                <c:pt idx="25" formatCode="0.000">
                  <c:v>0.118677427722172</c:v>
                </c:pt>
                <c:pt idx="26" formatCode="0.000">
                  <c:v>0.121918784900415</c:v>
                </c:pt>
                <c:pt idx="27" formatCode="0.000">
                  <c:v>0.125160142078658</c:v>
                </c:pt>
                <c:pt idx="28" formatCode="0.000">
                  <c:v>0.1284014992569</c:v>
                </c:pt>
                <c:pt idx="29" formatCode="0.000">
                  <c:v>0.131642856435143</c:v>
                </c:pt>
                <c:pt idx="30" formatCode="0.000">
                  <c:v>0.134884213613386</c:v>
                </c:pt>
                <c:pt idx="31" formatCode="0.000">
                  <c:v>0.138125570791629</c:v>
                </c:pt>
                <c:pt idx="32" formatCode="0.000">
                  <c:v>0.141366927969872</c:v>
                </c:pt>
                <c:pt idx="33" formatCode="0.000">
                  <c:v>0.144608285148115</c:v>
                </c:pt>
                <c:pt idx="34" formatCode="0.000">
                  <c:v>0.147849642326357</c:v>
                </c:pt>
                <c:pt idx="35" formatCode="0.000">
                  <c:v>0.1510909995046</c:v>
                </c:pt>
                <c:pt idx="36" formatCode="0.000">
                  <c:v>0.154332356682843</c:v>
                </c:pt>
                <c:pt idx="37" formatCode="0.000">
                  <c:v>0.157573713861086</c:v>
                </c:pt>
                <c:pt idx="38" formatCode="0.000">
                  <c:v>0.160815071039329</c:v>
                </c:pt>
                <c:pt idx="39" formatCode="0.000">
                  <c:v>0.164056428217572</c:v>
                </c:pt>
                <c:pt idx="40" formatCode="0.000">
                  <c:v>0.167297785395814</c:v>
                </c:pt>
                <c:pt idx="41" formatCode="0.000">
                  <c:v>0.170539142574057</c:v>
                </c:pt>
                <c:pt idx="42" formatCode="0.000">
                  <c:v>0.1737804997523</c:v>
                </c:pt>
                <c:pt idx="43" formatCode="0.000">
                  <c:v>0.177021856930543</c:v>
                </c:pt>
                <c:pt idx="44" formatCode="0.000">
                  <c:v>0.180263214108786</c:v>
                </c:pt>
                <c:pt idx="45" formatCode="0.000">
                  <c:v>0.183504571287029</c:v>
                </c:pt>
                <c:pt idx="46" formatCode="0.000">
                  <c:v>0.186745928465271</c:v>
                </c:pt>
                <c:pt idx="47" formatCode="0.000">
                  <c:v>0.189987285643514</c:v>
                </c:pt>
                <c:pt idx="48" formatCode="0.000">
                  <c:v>0.193228642821757</c:v>
                </c:pt>
                <c:pt idx="49" formatCode="0.0000">
                  <c:v>0.19647</c:v>
                </c:pt>
                <c:pt idx="50" formatCode="0.0000">
                  <c:v>0.199711357178243</c:v>
                </c:pt>
                <c:pt idx="51" formatCode="0.0000">
                  <c:v>0.202952714356486</c:v>
                </c:pt>
                <c:pt idx="52" formatCode="0.0000">
                  <c:v>0.206194071534728</c:v>
                </c:pt>
                <c:pt idx="53" formatCode="0.0000">
                  <c:v>0.209435428712971</c:v>
                </c:pt>
              </c:numCache>
            </c:numRef>
          </c:val>
          <c:smooth val="0"/>
        </c:ser>
        <c:ser>
          <c:idx val="0"/>
          <c:order val="2"/>
          <c:tx>
            <c:v>Medium-term trend post Great Recession: 2009-2011</c:v>
          </c:tx>
          <c:spPr>
            <a:ln w="25400">
              <a:solidFill>
                <a:srgbClr val="DD0806"/>
              </a:solidFill>
              <a:prstDash val="solid"/>
            </a:ln>
          </c:spPr>
          <c:marker>
            <c:symbol val="diamond"/>
            <c:size val="8"/>
            <c:spPr>
              <a:solidFill>
                <a:srgbClr val="DD0806"/>
              </a:solidFill>
              <a:ln>
                <a:solidFill>
                  <a:srgbClr val="DD0806"/>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data!$S$7:$S$60</c:f>
              <c:numCache>
                <c:formatCode>General</c:formatCode>
                <c:ptCount val="54"/>
                <c:pt idx="32" formatCode="0.0000">
                  <c:v>0.142319294034245</c:v>
                </c:pt>
                <c:pt idx="33" formatCode="0.0000">
                  <c:v>0.154594647017122</c:v>
                </c:pt>
                <c:pt idx="34" formatCode="0.0000">
                  <c:v>0.16687</c:v>
                </c:pt>
                <c:pt idx="35" formatCode="0.0000">
                  <c:v>0.179145352982878</c:v>
                </c:pt>
                <c:pt idx="36" formatCode="0.0000">
                  <c:v>0.191420705965755</c:v>
                </c:pt>
                <c:pt idx="37" formatCode="0.0000">
                  <c:v>0.203696058948633</c:v>
                </c:pt>
                <c:pt idx="38" formatCode="0.0000">
                  <c:v>0.215971411931511</c:v>
                </c:pt>
                <c:pt idx="40" formatCode="0.0000">
                  <c:v>0.16865</c:v>
                </c:pt>
                <c:pt idx="41" formatCode="0.0000">
                  <c:v>0.18309</c:v>
                </c:pt>
                <c:pt idx="42" formatCode="0.0000">
                  <c:v>0.19753</c:v>
                </c:pt>
                <c:pt idx="43" formatCode="0.0000">
                  <c:v>0.21197</c:v>
                </c:pt>
                <c:pt idx="44" formatCode="0.0000">
                  <c:v>0.22641</c:v>
                </c:pt>
                <c:pt idx="45" formatCode="0.0000">
                  <c:v>0.24085</c:v>
                </c:pt>
                <c:pt idx="47" formatCode="0.0000">
                  <c:v>0.18119</c:v>
                </c:pt>
                <c:pt idx="48" formatCode="0.0000">
                  <c:v>0.18883</c:v>
                </c:pt>
                <c:pt idx="49" formatCode="0.0000">
                  <c:v>0.19647</c:v>
                </c:pt>
                <c:pt idx="50" formatCode="0.0000">
                  <c:v>0.20411</c:v>
                </c:pt>
                <c:pt idx="51" formatCode="0.0000">
                  <c:v>0.21175</c:v>
                </c:pt>
                <c:pt idx="52" formatCode="0.0000">
                  <c:v>0.21939</c:v>
                </c:pt>
                <c:pt idx="53" formatCode="0.0000">
                  <c:v>0.22703</c:v>
                </c:pt>
              </c:numCache>
            </c:numRef>
          </c:val>
          <c:smooth val="0"/>
        </c:ser>
        <c:dLbls>
          <c:showLegendKey val="0"/>
          <c:showVal val="0"/>
          <c:showCatName val="0"/>
          <c:showSerName val="0"/>
          <c:showPercent val="0"/>
          <c:showBubbleSize val="0"/>
        </c:dLbls>
        <c:marker val="1"/>
        <c:smooth val="0"/>
        <c:axId val="1831407848"/>
        <c:axId val="2139076728"/>
      </c:lineChart>
      <c:catAx>
        <c:axId val="1831407848"/>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2139076728"/>
        <c:crossesAt val="0.0"/>
        <c:auto val="1"/>
        <c:lblAlgn val="ctr"/>
        <c:lblOffset val="100"/>
        <c:tickLblSkip val="5"/>
        <c:tickMarkSkip val="5"/>
        <c:noMultiLvlLbl val="0"/>
      </c:catAx>
      <c:valAx>
        <c:axId val="2139076728"/>
        <c:scaling>
          <c:orientation val="minMax"/>
          <c:max val="0.25"/>
        </c:scaling>
        <c:delete val="0"/>
        <c:axPos val="l"/>
        <c:majorGridlines>
          <c:spPr>
            <a:ln w="3175">
              <a:solidFill>
                <a:srgbClr val="000000"/>
              </a:solidFill>
              <a:prstDash val="solid"/>
            </a:ln>
          </c:spPr>
        </c:majorGridlines>
        <c:title>
          <c:tx>
            <c:rich>
              <a:bodyPr/>
              <a:lstStyle/>
              <a:p>
                <a:pPr>
                  <a:defRPr sz="1800" b="1" i="0" u="none" strike="noStrike" baseline="0">
                    <a:solidFill>
                      <a:srgbClr val="000000"/>
                    </a:solidFill>
                    <a:latin typeface="Arial"/>
                    <a:ea typeface="Arial"/>
                    <a:cs typeface="Arial"/>
                  </a:defRPr>
                </a:pPr>
                <a:r>
                  <a:rPr lang="en-US" sz="1800"/>
                  <a:t>Top 1% income share</a:t>
                </a:r>
              </a:p>
            </c:rich>
          </c:tx>
          <c:layout>
            <c:manualLayout>
              <c:xMode val="edge"/>
              <c:yMode val="edge"/>
              <c:x val="0.0172661870503597"/>
              <c:y val="0.3040685224839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31407848"/>
        <c:crosses val="autoZero"/>
        <c:crossBetween val="midCat"/>
      </c:valAx>
      <c:spPr>
        <a:solidFill>
          <a:srgbClr val="FFFFFF"/>
        </a:solidFill>
        <a:ln w="3175">
          <a:solidFill>
            <a:srgbClr val="000000"/>
          </a:solidFill>
          <a:prstDash val="solid"/>
        </a:ln>
      </c:spPr>
    </c:plotArea>
    <c:legend>
      <c:legendPos val="r"/>
      <c:layout>
        <c:manualLayout>
          <c:xMode val="edge"/>
          <c:yMode val="edge"/>
          <c:x val="0.194244491021356"/>
          <c:y val="0.595289079229122"/>
          <c:w val="0.641726278819464"/>
          <c:h val="0.209850107066381"/>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a:latin typeface="Arial"/>
                <a:cs typeface="Arial"/>
              </a:rPr>
              <a:t>Charitable Giving of Top 0.1% Income Earners</a:t>
            </a:r>
          </a:p>
        </c:rich>
      </c:tx>
      <c:overlay val="0"/>
    </c:title>
    <c:autoTitleDeleted val="0"/>
    <c:plotArea>
      <c:layout>
        <c:manualLayout>
          <c:layoutTarget val="inner"/>
          <c:xMode val="edge"/>
          <c:yMode val="edge"/>
          <c:x val="0.140507115197463"/>
          <c:y val="0.104017990630918"/>
          <c:w val="0.716339669047991"/>
          <c:h val="0.711933298685765"/>
        </c:manualLayout>
      </c:layout>
      <c:lineChart>
        <c:grouping val="standard"/>
        <c:varyColors val="0"/>
        <c:ser>
          <c:idx val="0"/>
          <c:order val="0"/>
          <c:tx>
            <c:v>Mean charitable giving of top .1% divided by mean income [left y-axis]</c:v>
          </c:tx>
          <c:spPr>
            <a:ln w="25400">
              <a:solidFill>
                <a:sysClr val="windowText" lastClr="000000"/>
              </a:solidFill>
            </a:ln>
            <a:effectLst/>
          </c:spPr>
          <c:marker>
            <c:symbol val="diamond"/>
            <c:size val="9"/>
            <c:spPr>
              <a:solidFill>
                <a:sysClr val="window" lastClr="FFFFFF"/>
              </a:solidFill>
              <a:ln w="12700">
                <a:solidFill>
                  <a:sysClr val="windowText" lastClr="000000"/>
                </a:solidFill>
              </a:ln>
              <a:effectLst/>
            </c:spPr>
          </c:marker>
          <c:cat>
            <c:numRef>
              <c:f>'data-charitable'!$A$9:$A$61</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'data-charitable'!$H$9:$H$61</c:f>
              <c:numCache>
                <c:formatCode>0%</c:formatCode>
                <c:ptCount val="53"/>
                <c:pt idx="0">
                  <c:v>1.8689283</c:v>
                </c:pt>
                <c:pt idx="2">
                  <c:v>1.9021122</c:v>
                </c:pt>
                <c:pt idx="4">
                  <c:v>1.7964903</c:v>
                </c:pt>
                <c:pt idx="6">
                  <c:v>2.0991798</c:v>
                </c:pt>
                <c:pt idx="8">
                  <c:v>1.5427367</c:v>
                </c:pt>
                <c:pt idx="10">
                  <c:v>1.7620011</c:v>
                </c:pt>
                <c:pt idx="11">
                  <c:v>1.4045335</c:v>
                </c:pt>
                <c:pt idx="12">
                  <c:v>1.3217407</c:v>
                </c:pt>
                <c:pt idx="13">
                  <c:v>1.341929</c:v>
                </c:pt>
                <c:pt idx="14">
                  <c:v>1.4320657</c:v>
                </c:pt>
                <c:pt idx="15">
                  <c:v>1.4232074</c:v>
                </c:pt>
                <c:pt idx="16">
                  <c:v>1.3720346</c:v>
                </c:pt>
                <c:pt idx="17">
                  <c:v>1.5111368</c:v>
                </c:pt>
                <c:pt idx="18">
                  <c:v>1.5354928</c:v>
                </c:pt>
                <c:pt idx="19">
                  <c:v>1.6443165</c:v>
                </c:pt>
                <c:pt idx="20">
                  <c:v>1.5043931</c:v>
                </c:pt>
                <c:pt idx="21">
                  <c:v>1.6037692</c:v>
                </c:pt>
                <c:pt idx="22">
                  <c:v>1.6222024</c:v>
                </c:pt>
                <c:pt idx="23">
                  <c:v>2.1767582</c:v>
                </c:pt>
                <c:pt idx="24">
                  <c:v>2.1558385</c:v>
                </c:pt>
                <c:pt idx="25">
                  <c:v>1.7174589</c:v>
                </c:pt>
                <c:pt idx="26">
                  <c:v>1.9661416</c:v>
                </c:pt>
                <c:pt idx="27">
                  <c:v>1.9503313</c:v>
                </c:pt>
                <c:pt idx="28">
                  <c:v>1.7853029</c:v>
                </c:pt>
                <c:pt idx="29">
                  <c:v>1.7760379</c:v>
                </c:pt>
                <c:pt idx="30">
                  <c:v>1.758583</c:v>
                </c:pt>
                <c:pt idx="31">
                  <c:v>2.1565482</c:v>
                </c:pt>
                <c:pt idx="32">
                  <c:v>2.3196544</c:v>
                </c:pt>
                <c:pt idx="33">
                  <c:v>2.3128182</c:v>
                </c:pt>
                <c:pt idx="34">
                  <c:v>3.0814432</c:v>
                </c:pt>
                <c:pt idx="35">
                  <c:v>3.6424713</c:v>
                </c:pt>
                <c:pt idx="36">
                  <c:v>3.6576077</c:v>
                </c:pt>
                <c:pt idx="37">
                  <c:v>4.2253128</c:v>
                </c:pt>
                <c:pt idx="38">
                  <c:v>4.5709226</c:v>
                </c:pt>
                <c:pt idx="39">
                  <c:v>3.755577</c:v>
                </c:pt>
                <c:pt idx="40">
                  <c:v>3.2898037</c:v>
                </c:pt>
                <c:pt idx="41">
                  <c:v>3.6451494</c:v>
                </c:pt>
                <c:pt idx="42">
                  <c:v>4.4802007</c:v>
                </c:pt>
                <c:pt idx="43">
                  <c:v>5.2455911</c:v>
                </c:pt>
                <c:pt idx="44">
                  <c:v>5.1270153</c:v>
                </c:pt>
                <c:pt idx="45">
                  <c:v>5.3699638</c:v>
                </c:pt>
                <c:pt idx="46">
                  <c:v>4.0699076</c:v>
                </c:pt>
                <c:pt idx="47">
                  <c:v>3.4765882</c:v>
                </c:pt>
                <c:pt idx="48">
                  <c:v>4.0517013</c:v>
                </c:pt>
                <c:pt idx="49">
                  <c:v>3.9760573</c:v>
                </c:pt>
                <c:pt idx="50">
                  <c:v>5.6416553</c:v>
                </c:pt>
                <c:pt idx="51">
                  <c:v>4.7821302</c:v>
                </c:pt>
                <c:pt idx="52">
                  <c:v>5.3864605</c:v>
                </c:pt>
              </c:numCache>
            </c:numRef>
          </c:val>
          <c:smooth val="0"/>
        </c:ser>
        <c:dLbls>
          <c:showLegendKey val="0"/>
          <c:showVal val="0"/>
          <c:showCatName val="0"/>
          <c:showSerName val="0"/>
          <c:showPercent val="0"/>
          <c:showBubbleSize val="0"/>
        </c:dLbls>
        <c:marker val="1"/>
        <c:smooth val="0"/>
        <c:axId val="2138806424"/>
        <c:axId val="2138870488"/>
      </c:lineChart>
      <c:lineChart>
        <c:grouping val="standard"/>
        <c:varyColors val="0"/>
        <c:ser>
          <c:idx val="1"/>
          <c:order val="1"/>
          <c:tx>
            <c:v>Top .1% Income Share [right y-axis]</c:v>
          </c:tx>
          <c:spPr>
            <a:ln w="25400">
              <a:solidFill>
                <a:sysClr val="windowText" lastClr="000000"/>
              </a:solidFill>
            </a:ln>
          </c:spPr>
          <c:marker>
            <c:symbol val="triangle"/>
            <c:size val="9"/>
            <c:spPr>
              <a:solidFill>
                <a:sysClr val="windowText" lastClr="000000"/>
              </a:solidFill>
              <a:ln>
                <a:solidFill>
                  <a:sysClr val="windowText" lastClr="000000"/>
                </a:solidFill>
              </a:ln>
            </c:spPr>
          </c:marker>
          <c:cat>
            <c:numRef>
              <c:f>'data-charitable'!$A$9:$A$61</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'data-charitable'!$L$9:$L$61</c:f>
              <c:numCache>
                <c:formatCode>0.0%</c:formatCode>
                <c:ptCount val="53"/>
                <c:pt idx="0">
                  <c:v>0.0319427782362639</c:v>
                </c:pt>
                <c:pt idx="1">
                  <c:v>0.0314590228120653</c:v>
                </c:pt>
                <c:pt idx="2">
                  <c:v>0.0337247137598708</c:v>
                </c:pt>
                <c:pt idx="3">
                  <c:v>0.0365514366597683</c:v>
                </c:pt>
                <c:pt idx="4">
                  <c:v>0.0338528698520187</c:v>
                </c:pt>
                <c:pt idx="5">
                  <c:v>0.0367700550139507</c:v>
                </c:pt>
                <c:pt idx="6">
                  <c:v>0.0402286058410381</c:v>
                </c:pt>
                <c:pt idx="7">
                  <c:v>0.0369369628086463</c:v>
                </c:pt>
                <c:pt idx="8">
                  <c:v>0.0277534471957623</c:v>
                </c:pt>
                <c:pt idx="9">
                  <c:v>0.0298773556744594</c:v>
                </c:pt>
                <c:pt idx="10">
                  <c:v>0.0312583378332758</c:v>
                </c:pt>
                <c:pt idx="11">
                  <c:v>0.0276008562323079</c:v>
                </c:pt>
                <c:pt idx="12">
                  <c:v>0.0272823293845236</c:v>
                </c:pt>
                <c:pt idx="13">
                  <c:v>0.0256451254427838</c:v>
                </c:pt>
                <c:pt idx="14">
                  <c:v>0.025947445217216</c:v>
                </c:pt>
                <c:pt idx="15">
                  <c:v>0.0270793231336039</c:v>
                </c:pt>
                <c:pt idx="16">
                  <c:v>0.0264796700269861</c:v>
                </c:pt>
                <c:pt idx="17">
                  <c:v>0.0343926457023148</c:v>
                </c:pt>
                <c:pt idx="18">
                  <c:v>0.0340951647908193</c:v>
                </c:pt>
                <c:pt idx="19">
                  <c:v>0.0356619268823421</c:v>
                </c:pt>
                <c:pt idx="20">
                  <c:v>0.0417576944364801</c:v>
                </c:pt>
                <c:pt idx="21">
                  <c:v>0.0462087212998429</c:v>
                </c:pt>
                <c:pt idx="22">
                  <c:v>0.049811033091065</c:v>
                </c:pt>
                <c:pt idx="23">
                  <c:v>0.0531802890933962</c:v>
                </c:pt>
                <c:pt idx="24">
                  <c:v>0.073978961510817</c:v>
                </c:pt>
                <c:pt idx="25">
                  <c:v>0.0489902740863373</c:v>
                </c:pt>
                <c:pt idx="26">
                  <c:v>0.067990305904861</c:v>
                </c:pt>
                <c:pt idx="27">
                  <c:v>0.0599940749688764</c:v>
                </c:pt>
                <c:pt idx="28">
                  <c:v>0.0582451390419042</c:v>
                </c:pt>
                <c:pt idx="29">
                  <c:v>0.0512282149417812</c:v>
                </c:pt>
                <c:pt idx="30">
                  <c:v>0.0603150472474538</c:v>
                </c:pt>
                <c:pt idx="31">
                  <c:v>0.0573069148903934</c:v>
                </c:pt>
                <c:pt idx="32">
                  <c:v>0.0570399583923428</c:v>
                </c:pt>
                <c:pt idx="33">
                  <c:v>0.06206</c:v>
                </c:pt>
                <c:pt idx="34">
                  <c:v>0.0724</c:v>
                </c:pt>
                <c:pt idx="35">
                  <c:v>0.08185</c:v>
                </c:pt>
                <c:pt idx="36">
                  <c:v>0.08996</c:v>
                </c:pt>
                <c:pt idx="37">
                  <c:v>0.09622</c:v>
                </c:pt>
                <c:pt idx="38">
                  <c:v>0.10877</c:v>
                </c:pt>
                <c:pt idx="39">
                  <c:v>0.08369</c:v>
                </c:pt>
                <c:pt idx="40">
                  <c:v>0.07341</c:v>
                </c:pt>
                <c:pt idx="41">
                  <c:v>0.07867</c:v>
                </c:pt>
                <c:pt idx="42">
                  <c:v>0.09465</c:v>
                </c:pt>
                <c:pt idx="43">
                  <c:v>0.10984</c:v>
                </c:pt>
                <c:pt idx="44">
                  <c:v>0.11588</c:v>
                </c:pt>
                <c:pt idx="45">
                  <c:v>0.12275</c:v>
                </c:pt>
                <c:pt idx="46">
                  <c:v>0.104</c:v>
                </c:pt>
                <c:pt idx="47">
                  <c:v>0.08295</c:v>
                </c:pt>
                <c:pt idx="48">
                  <c:v>0.09658</c:v>
                </c:pt>
                <c:pt idx="49">
                  <c:v>0.09266</c:v>
                </c:pt>
                <c:pt idx="50">
                  <c:v>0.11712</c:v>
                </c:pt>
                <c:pt idx="51">
                  <c:v>0.09431</c:v>
                </c:pt>
                <c:pt idx="52">
                  <c:v>0.10471</c:v>
                </c:pt>
              </c:numCache>
            </c:numRef>
          </c:val>
          <c:smooth val="0"/>
        </c:ser>
        <c:dLbls>
          <c:showLegendKey val="0"/>
          <c:showVal val="0"/>
          <c:showCatName val="0"/>
          <c:showSerName val="0"/>
          <c:showPercent val="0"/>
          <c:showBubbleSize val="0"/>
        </c:dLbls>
        <c:marker val="1"/>
        <c:smooth val="0"/>
        <c:axId val="-2101324776"/>
        <c:axId val="2139013656"/>
      </c:lineChart>
      <c:catAx>
        <c:axId val="2138806424"/>
        <c:scaling>
          <c:orientation val="minMax"/>
        </c:scaling>
        <c:delete val="0"/>
        <c:axPos val="b"/>
        <c:majorGridlines>
          <c:spPr>
            <a:ln>
              <a:solidFill>
                <a:sysClr val="windowText" lastClr="000000"/>
              </a:solidFill>
              <a:prstDash val="sysDash"/>
            </a:ln>
          </c:spPr>
        </c:majorGridlines>
        <c:numFmt formatCode="General" sourceLinked="1"/>
        <c:majorTickMark val="out"/>
        <c:minorTickMark val="none"/>
        <c:tickLblPos val="nextTo"/>
        <c:spPr>
          <a:ln>
            <a:solidFill>
              <a:sysClr val="windowText" lastClr="000000"/>
            </a:solidFill>
          </a:ln>
        </c:spPr>
        <c:txPr>
          <a:bodyPr rot="-5400000" vert="horz"/>
          <a:lstStyle/>
          <a:p>
            <a:pPr>
              <a:defRPr sz="1800" b="1" i="0"/>
            </a:pPr>
            <a:endParaRPr lang="en-US"/>
          </a:p>
        </c:txPr>
        <c:crossAx val="2138870488"/>
        <c:crosses val="autoZero"/>
        <c:auto val="1"/>
        <c:lblAlgn val="ctr"/>
        <c:lblOffset val="100"/>
        <c:tickLblSkip val="4"/>
        <c:tickMarkSkip val="4"/>
        <c:noMultiLvlLbl val="0"/>
      </c:catAx>
      <c:valAx>
        <c:axId val="2138870488"/>
        <c:scaling>
          <c:orientation val="minMax"/>
          <c:max val="6.25"/>
          <c:min val="0.0"/>
        </c:scaling>
        <c:delete val="0"/>
        <c:axPos val="l"/>
        <c:majorGridlines>
          <c:spPr>
            <a:ln>
              <a:solidFill>
                <a:sysClr val="windowText" lastClr="000000"/>
              </a:solidFill>
            </a:ln>
          </c:spPr>
        </c:majorGridlines>
        <c:title>
          <c:tx>
            <c:rich>
              <a:bodyPr rot="-5400000" vert="horz"/>
              <a:lstStyle/>
              <a:p>
                <a:pPr>
                  <a:defRPr sz="1800"/>
                </a:pPr>
                <a:r>
                  <a:rPr lang="en-US" sz="1800"/>
                  <a:t>Charitable giving of top .1% to</a:t>
                </a:r>
                <a:r>
                  <a:rPr lang="en-US" sz="1800" baseline="0"/>
                  <a:t> mean income</a:t>
                </a:r>
                <a:endParaRPr lang="en-US" sz="1800"/>
              </a:p>
            </c:rich>
          </c:tx>
          <c:layout>
            <c:manualLayout>
              <c:xMode val="edge"/>
              <c:yMode val="edge"/>
              <c:x val="0.022622368809859"/>
              <c:y val="0.082861200894192"/>
            </c:manualLayout>
          </c:layout>
          <c:overlay val="0"/>
        </c:title>
        <c:numFmt formatCode="0%" sourceLinked="0"/>
        <c:majorTickMark val="out"/>
        <c:minorTickMark val="none"/>
        <c:tickLblPos val="nextTo"/>
        <c:txPr>
          <a:bodyPr/>
          <a:lstStyle/>
          <a:p>
            <a:pPr>
              <a:defRPr sz="1800" b="1" i="0">
                <a:latin typeface="Arial"/>
                <a:cs typeface="Arial"/>
              </a:defRPr>
            </a:pPr>
            <a:endParaRPr lang="en-US"/>
          </a:p>
        </c:txPr>
        <c:crossAx val="2138806424"/>
        <c:crosses val="autoZero"/>
        <c:crossBetween val="midCat"/>
      </c:valAx>
      <c:valAx>
        <c:axId val="2139013656"/>
        <c:scaling>
          <c:orientation val="minMax"/>
          <c:max val="0.125"/>
          <c:min val="0.0"/>
        </c:scaling>
        <c:delete val="0"/>
        <c:axPos val="r"/>
        <c:title>
          <c:tx>
            <c:rich>
              <a:bodyPr rot="-5400000" vert="horz"/>
              <a:lstStyle/>
              <a:p>
                <a:pPr>
                  <a:defRPr/>
                </a:pPr>
                <a:r>
                  <a:rPr lang="en-US" sz="1800"/>
                  <a:t>Top .1% income share</a:t>
                </a:r>
              </a:p>
            </c:rich>
          </c:tx>
          <c:overlay val="0"/>
        </c:title>
        <c:numFmt formatCode="0%" sourceLinked="0"/>
        <c:majorTickMark val="out"/>
        <c:minorTickMark val="none"/>
        <c:tickLblPos val="nextTo"/>
        <c:txPr>
          <a:bodyPr/>
          <a:lstStyle/>
          <a:p>
            <a:pPr>
              <a:defRPr sz="1800" b="1" i="0">
                <a:latin typeface="Arial"/>
                <a:cs typeface="Arial"/>
              </a:defRPr>
            </a:pPr>
            <a:endParaRPr lang="en-US"/>
          </a:p>
        </c:txPr>
        <c:crossAx val="-2101324776"/>
        <c:crosses val="max"/>
        <c:crossBetween val="between"/>
      </c:valAx>
      <c:catAx>
        <c:axId val="-2101324776"/>
        <c:scaling>
          <c:orientation val="minMax"/>
        </c:scaling>
        <c:delete val="1"/>
        <c:axPos val="b"/>
        <c:numFmt formatCode="General" sourceLinked="1"/>
        <c:majorTickMark val="out"/>
        <c:minorTickMark val="none"/>
        <c:tickLblPos val="nextTo"/>
        <c:crossAx val="2139013656"/>
        <c:crosses val="autoZero"/>
        <c:auto val="1"/>
        <c:lblAlgn val="ctr"/>
        <c:lblOffset val="100"/>
        <c:noMultiLvlLbl val="0"/>
      </c:catAx>
      <c:spPr>
        <a:ln>
          <a:solidFill>
            <a:sysClr val="windowText" lastClr="000000"/>
          </a:solidFill>
        </a:ln>
      </c:spPr>
    </c:plotArea>
    <c:legend>
      <c:legendPos val="l"/>
      <c:layout>
        <c:manualLayout>
          <c:xMode val="edge"/>
          <c:yMode val="edge"/>
          <c:x val="0.160044150110375"/>
          <c:y val="0.68516520482408"/>
          <c:w val="0.678262262953886"/>
          <c:h val="0.129217510785835"/>
        </c:manualLayout>
      </c:layout>
      <c:overlay val="1"/>
      <c:spPr>
        <a:solidFill>
          <a:sysClr val="window" lastClr="FFFFFF"/>
        </a:solidFill>
        <a:ln>
          <a:solidFill>
            <a:sysClr val="windowText" lastClr="000000"/>
          </a:solidFill>
        </a:ln>
      </c:spPr>
      <c:txPr>
        <a:bodyPr/>
        <a:lstStyle/>
        <a:p>
          <a:pPr>
            <a:defRPr sz="1500">
              <a:latin typeface="Arial"/>
            </a:defRPr>
          </a:pPr>
          <a:endParaRPr lang="en-US"/>
        </a:p>
      </c:txPr>
    </c:legend>
    <c:plotVisOnly val="1"/>
    <c:dispBlanksAs val="span"/>
    <c:showDLblsOverMax val="0"/>
  </c:chart>
  <c:spPr>
    <a:ln>
      <a:solidFill>
        <a:sysClr val="window" lastClr="FFFFFF"/>
      </a:solidFill>
    </a:ln>
    <a:effectLst/>
  </c:spPr>
  <c:printSettings>
    <c:headerFooter/>
    <c:pageMargins b="1.0" l="0.75" r="0.75" t="1.0" header="0.5" footer="0.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a:latin typeface="Arial"/>
                <a:cs typeface="Arial"/>
              </a:rPr>
              <a:t>Charitable Giving of Top 1-0.1% Income Earners</a:t>
            </a:r>
          </a:p>
        </c:rich>
      </c:tx>
      <c:overlay val="0"/>
    </c:title>
    <c:autoTitleDeleted val="0"/>
    <c:plotArea>
      <c:layout>
        <c:manualLayout>
          <c:layoutTarget val="inner"/>
          <c:xMode val="edge"/>
          <c:yMode val="edge"/>
          <c:x val="0.140507115197463"/>
          <c:y val="0.104017990630918"/>
          <c:w val="0.716339669047991"/>
          <c:h val="0.711933298685765"/>
        </c:manualLayout>
      </c:layout>
      <c:lineChart>
        <c:grouping val="standard"/>
        <c:varyColors val="0"/>
        <c:ser>
          <c:idx val="0"/>
          <c:order val="0"/>
          <c:tx>
            <c:v>Mean charitable giving of top .1% divided by mean income [left y-axis]</c:v>
          </c:tx>
          <c:spPr>
            <a:ln w="25400">
              <a:solidFill>
                <a:sysClr val="windowText" lastClr="000000"/>
              </a:solidFill>
            </a:ln>
            <a:effectLst/>
          </c:spPr>
          <c:marker>
            <c:symbol val="diamond"/>
            <c:size val="9"/>
            <c:spPr>
              <a:solidFill>
                <a:sysClr val="window" lastClr="FFFFFF"/>
              </a:solidFill>
              <a:ln w="12700">
                <a:solidFill>
                  <a:sysClr val="windowText" lastClr="000000"/>
                </a:solidFill>
              </a:ln>
              <a:effectLst/>
            </c:spPr>
          </c:marker>
          <c:cat>
            <c:numRef>
              <c:f>'data-charitable'!$A$9:$A$61</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'data-charitable'!$I$9:$I$61</c:f>
              <c:numCache>
                <c:formatCode>0%</c:formatCode>
                <c:ptCount val="53"/>
                <c:pt idx="0">
                  <c:v>0.227517166666667</c:v>
                </c:pt>
                <c:pt idx="2">
                  <c:v>0.2219099</c:v>
                </c:pt>
                <c:pt idx="4">
                  <c:v>0.2001406</c:v>
                </c:pt>
                <c:pt idx="6">
                  <c:v>0.225238</c:v>
                </c:pt>
                <c:pt idx="8">
                  <c:v>0.197036566666667</c:v>
                </c:pt>
                <c:pt idx="10">
                  <c:v>0.2066681</c:v>
                </c:pt>
                <c:pt idx="11">
                  <c:v>0.194538955555555</c:v>
                </c:pt>
                <c:pt idx="12">
                  <c:v>0.196085888888889</c:v>
                </c:pt>
                <c:pt idx="13">
                  <c:v>0.196579477777778</c:v>
                </c:pt>
                <c:pt idx="14">
                  <c:v>0.197334144444444</c:v>
                </c:pt>
                <c:pt idx="15">
                  <c:v>0.197940388888889</c:v>
                </c:pt>
                <c:pt idx="16">
                  <c:v>0.188577466666667</c:v>
                </c:pt>
                <c:pt idx="17">
                  <c:v>0.193355611111111</c:v>
                </c:pt>
                <c:pt idx="18">
                  <c:v>0.204683588888889</c:v>
                </c:pt>
                <c:pt idx="19">
                  <c:v>0.214631955555555</c:v>
                </c:pt>
                <c:pt idx="20">
                  <c:v>0.216737533333333</c:v>
                </c:pt>
                <c:pt idx="21">
                  <c:v>0.236963622222222</c:v>
                </c:pt>
                <c:pt idx="22">
                  <c:v>0.2456915</c:v>
                </c:pt>
                <c:pt idx="23">
                  <c:v>0.253556533333333</c:v>
                </c:pt>
                <c:pt idx="24">
                  <c:v>0.288403888888889</c:v>
                </c:pt>
                <c:pt idx="25">
                  <c:v>0.245434855555556</c:v>
                </c:pt>
                <c:pt idx="26">
                  <c:v>0.222119455555556</c:v>
                </c:pt>
                <c:pt idx="27">
                  <c:v>0.228402022222222</c:v>
                </c:pt>
                <c:pt idx="28">
                  <c:v>0.229255244444444</c:v>
                </c:pt>
                <c:pt idx="29">
                  <c:v>0.240245322222222</c:v>
                </c:pt>
                <c:pt idx="30">
                  <c:v>0.230486644444444</c:v>
                </c:pt>
                <c:pt idx="31">
                  <c:v>0.256181722222222</c:v>
                </c:pt>
                <c:pt idx="32">
                  <c:v>0.2535925</c:v>
                </c:pt>
                <c:pt idx="33">
                  <c:v>0.2513838</c:v>
                </c:pt>
                <c:pt idx="34">
                  <c:v>0.262340544444444</c:v>
                </c:pt>
                <c:pt idx="35">
                  <c:v>0.271608577777778</c:v>
                </c:pt>
                <c:pt idx="36">
                  <c:v>0.293470266666667</c:v>
                </c:pt>
                <c:pt idx="37">
                  <c:v>0.301102822222222</c:v>
                </c:pt>
                <c:pt idx="38">
                  <c:v>0.3058262</c:v>
                </c:pt>
                <c:pt idx="39">
                  <c:v>0.295925411111111</c:v>
                </c:pt>
                <c:pt idx="40">
                  <c:v>0.294789366666667</c:v>
                </c:pt>
                <c:pt idx="41">
                  <c:v>0.296095077777778</c:v>
                </c:pt>
                <c:pt idx="42">
                  <c:v>0.3132587</c:v>
                </c:pt>
                <c:pt idx="43">
                  <c:v>0.341357744444444</c:v>
                </c:pt>
                <c:pt idx="44">
                  <c:v>0.322284611111111</c:v>
                </c:pt>
                <c:pt idx="45">
                  <c:v>0.310185844444444</c:v>
                </c:pt>
                <c:pt idx="46">
                  <c:v>0.284682877777778</c:v>
                </c:pt>
                <c:pt idx="47">
                  <c:v>0.271148266666667</c:v>
                </c:pt>
                <c:pt idx="48">
                  <c:v>0.282655788888889</c:v>
                </c:pt>
                <c:pt idx="49">
                  <c:v>0.285231233333333</c:v>
                </c:pt>
                <c:pt idx="50">
                  <c:v>0.291664066666667</c:v>
                </c:pt>
                <c:pt idx="51">
                  <c:v>0.289475444444444</c:v>
                </c:pt>
                <c:pt idx="52">
                  <c:v>0.3058576</c:v>
                </c:pt>
              </c:numCache>
            </c:numRef>
          </c:val>
          <c:smooth val="0"/>
        </c:ser>
        <c:dLbls>
          <c:showLegendKey val="0"/>
          <c:showVal val="0"/>
          <c:showCatName val="0"/>
          <c:showSerName val="0"/>
          <c:showPercent val="0"/>
          <c:showBubbleSize val="0"/>
        </c:dLbls>
        <c:marker val="1"/>
        <c:smooth val="0"/>
        <c:axId val="-2100473288"/>
        <c:axId val="-2100387992"/>
      </c:lineChart>
      <c:lineChart>
        <c:grouping val="standard"/>
        <c:varyColors val="0"/>
        <c:ser>
          <c:idx val="1"/>
          <c:order val="1"/>
          <c:tx>
            <c:v>Top .1% Income Share [right y-axis]</c:v>
          </c:tx>
          <c:spPr>
            <a:ln w="25400">
              <a:solidFill>
                <a:sysClr val="windowText" lastClr="000000"/>
              </a:solidFill>
            </a:ln>
          </c:spPr>
          <c:marker>
            <c:symbol val="triangle"/>
            <c:size val="9"/>
            <c:spPr>
              <a:solidFill>
                <a:sysClr val="windowText" lastClr="000000"/>
              </a:solidFill>
              <a:ln>
                <a:solidFill>
                  <a:sysClr val="windowText" lastClr="000000"/>
                </a:solidFill>
              </a:ln>
            </c:spPr>
          </c:marker>
          <c:cat>
            <c:numRef>
              <c:f>'data-charitable'!$A$9:$A$61</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'data-charitable'!$M$9:$M$61</c:f>
              <c:numCache>
                <c:formatCode>0.0%</c:formatCode>
                <c:ptCount val="53"/>
                <c:pt idx="0">
                  <c:v>0.0675562842447764</c:v>
                </c:pt>
                <c:pt idx="1">
                  <c:v>0.06770608014737</c:v>
                </c:pt>
                <c:pt idx="2">
                  <c:v>0.0710663215467425</c:v>
                </c:pt>
                <c:pt idx="3">
                  <c:v>0.0723676908725236</c:v>
                </c:pt>
                <c:pt idx="4">
                  <c:v>0.0678996982713783</c:v>
                </c:pt>
                <c:pt idx="5">
                  <c:v>0.0706053641353911</c:v>
                </c:pt>
                <c:pt idx="6">
                  <c:v>0.0718997799033812</c:v>
                </c:pt>
                <c:pt idx="7">
                  <c:v>0.0665780100361476</c:v>
                </c:pt>
                <c:pt idx="8">
                  <c:v>0.0624994177402243</c:v>
                </c:pt>
                <c:pt idx="9">
                  <c:v>0.0641132054944782</c:v>
                </c:pt>
                <c:pt idx="10">
                  <c:v>0.0651187456185869</c:v>
                </c:pt>
                <c:pt idx="11">
                  <c:v>0.0640237672208278</c:v>
                </c:pt>
                <c:pt idx="12">
                  <c:v>0.0639419627877317</c:v>
                </c:pt>
                <c:pt idx="13">
                  <c:v>0.0630816005917418</c:v>
                </c:pt>
                <c:pt idx="14">
                  <c:v>0.062661406170853</c:v>
                </c:pt>
                <c:pt idx="15">
                  <c:v>0.0631718557129291</c:v>
                </c:pt>
                <c:pt idx="16">
                  <c:v>0.0630255430910005</c:v>
                </c:pt>
                <c:pt idx="17">
                  <c:v>0.065184339007204</c:v>
                </c:pt>
                <c:pt idx="18">
                  <c:v>0.0661150760888657</c:v>
                </c:pt>
                <c:pt idx="19">
                  <c:v>0.0645083211963892</c:v>
                </c:pt>
                <c:pt idx="20">
                  <c:v>0.0662002753411841</c:v>
                </c:pt>
                <c:pt idx="21">
                  <c:v>0.0693435596988163</c:v>
                </c:pt>
                <c:pt idx="22">
                  <c:v>0.0700824365293129</c:v>
                </c:pt>
                <c:pt idx="23">
                  <c:v>0.0735093337021591</c:v>
                </c:pt>
                <c:pt idx="24">
                  <c:v>0.0851916172741372</c:v>
                </c:pt>
                <c:pt idx="25">
                  <c:v>0.0776312467406958</c:v>
                </c:pt>
                <c:pt idx="26">
                  <c:v>0.0869430833083895</c:v>
                </c:pt>
                <c:pt idx="27">
                  <c:v>0.084870364657427</c:v>
                </c:pt>
                <c:pt idx="28">
                  <c:v>0.0850512736051121</c:v>
                </c:pt>
                <c:pt idx="29">
                  <c:v>0.0823786876698142</c:v>
                </c:pt>
                <c:pt idx="30">
                  <c:v>0.0863933885036211</c:v>
                </c:pt>
                <c:pt idx="31">
                  <c:v>0.0850621143753382</c:v>
                </c:pt>
                <c:pt idx="32">
                  <c:v>0.0852793356419018</c:v>
                </c:pt>
                <c:pt idx="33">
                  <c:v>0.09028</c:v>
                </c:pt>
                <c:pt idx="34">
                  <c:v>0.09447</c:v>
                </c:pt>
                <c:pt idx="35">
                  <c:v>0.0983</c:v>
                </c:pt>
                <c:pt idx="36">
                  <c:v>0.10092</c:v>
                </c:pt>
                <c:pt idx="37">
                  <c:v>0.10422</c:v>
                </c:pt>
                <c:pt idx="38">
                  <c:v>0.10644</c:v>
                </c:pt>
                <c:pt idx="39">
                  <c:v>0.09851</c:v>
                </c:pt>
                <c:pt idx="40">
                  <c:v>0.09524</c:v>
                </c:pt>
                <c:pt idx="41">
                  <c:v>0.09661</c:v>
                </c:pt>
                <c:pt idx="42">
                  <c:v>0.10288</c:v>
                </c:pt>
                <c:pt idx="43">
                  <c:v>0.10932</c:v>
                </c:pt>
                <c:pt idx="44">
                  <c:v>0.11235</c:v>
                </c:pt>
                <c:pt idx="45">
                  <c:v>0.11228</c:v>
                </c:pt>
                <c:pt idx="46">
                  <c:v>0.10546</c:v>
                </c:pt>
                <c:pt idx="47">
                  <c:v>0.09824</c:v>
                </c:pt>
                <c:pt idx="48">
                  <c:v>0.10205</c:v>
                </c:pt>
                <c:pt idx="49">
                  <c:v>0.10381</c:v>
                </c:pt>
                <c:pt idx="50">
                  <c:v>0.11116</c:v>
                </c:pt>
                <c:pt idx="51">
                  <c:v>0.10575</c:v>
                </c:pt>
                <c:pt idx="52">
                  <c:v>0.10958</c:v>
                </c:pt>
              </c:numCache>
            </c:numRef>
          </c:val>
          <c:smooth val="0"/>
        </c:ser>
        <c:dLbls>
          <c:showLegendKey val="0"/>
          <c:showVal val="0"/>
          <c:showCatName val="0"/>
          <c:showSerName val="0"/>
          <c:showPercent val="0"/>
          <c:showBubbleSize val="0"/>
        </c:dLbls>
        <c:marker val="1"/>
        <c:smooth val="0"/>
        <c:axId val="-2100525224"/>
        <c:axId val="1824733672"/>
      </c:lineChart>
      <c:catAx>
        <c:axId val="-2100473288"/>
        <c:scaling>
          <c:orientation val="minMax"/>
        </c:scaling>
        <c:delete val="0"/>
        <c:axPos val="b"/>
        <c:majorGridlines>
          <c:spPr>
            <a:ln>
              <a:solidFill>
                <a:sysClr val="windowText" lastClr="000000"/>
              </a:solidFill>
              <a:prstDash val="sysDash"/>
            </a:ln>
          </c:spPr>
        </c:majorGridlines>
        <c:numFmt formatCode="General" sourceLinked="1"/>
        <c:majorTickMark val="out"/>
        <c:minorTickMark val="none"/>
        <c:tickLblPos val="nextTo"/>
        <c:spPr>
          <a:ln>
            <a:solidFill>
              <a:sysClr val="windowText" lastClr="000000"/>
            </a:solidFill>
          </a:ln>
        </c:spPr>
        <c:txPr>
          <a:bodyPr rot="-5400000" vert="horz"/>
          <a:lstStyle/>
          <a:p>
            <a:pPr>
              <a:defRPr sz="1800" b="1" i="0"/>
            </a:pPr>
            <a:endParaRPr lang="en-US"/>
          </a:p>
        </c:txPr>
        <c:crossAx val="-2100387992"/>
        <c:crosses val="autoZero"/>
        <c:auto val="1"/>
        <c:lblAlgn val="ctr"/>
        <c:lblOffset val="100"/>
        <c:tickLblSkip val="4"/>
        <c:tickMarkSkip val="4"/>
        <c:noMultiLvlLbl val="0"/>
      </c:catAx>
      <c:valAx>
        <c:axId val="-2100387992"/>
        <c:scaling>
          <c:orientation val="minMax"/>
          <c:max val="0.35"/>
        </c:scaling>
        <c:delete val="0"/>
        <c:axPos val="l"/>
        <c:majorGridlines>
          <c:spPr>
            <a:ln>
              <a:solidFill>
                <a:sysClr val="windowText" lastClr="000000"/>
              </a:solidFill>
            </a:ln>
          </c:spPr>
        </c:majorGridlines>
        <c:title>
          <c:tx>
            <c:rich>
              <a:bodyPr rot="-5400000" vert="horz"/>
              <a:lstStyle/>
              <a:p>
                <a:pPr>
                  <a:defRPr sz="1800"/>
                </a:pPr>
                <a:r>
                  <a:rPr lang="en-US" sz="1800"/>
                  <a:t>Charitable giving of top .1% to</a:t>
                </a:r>
                <a:r>
                  <a:rPr lang="en-US" sz="1800" baseline="0"/>
                  <a:t> mean income</a:t>
                </a:r>
                <a:endParaRPr lang="en-US" sz="1800"/>
              </a:p>
            </c:rich>
          </c:tx>
          <c:layout>
            <c:manualLayout>
              <c:xMode val="edge"/>
              <c:yMode val="edge"/>
              <c:x val="0.022622368809859"/>
              <c:y val="0.082861200894192"/>
            </c:manualLayout>
          </c:layout>
          <c:overlay val="0"/>
        </c:title>
        <c:numFmt formatCode="0%" sourceLinked="0"/>
        <c:majorTickMark val="out"/>
        <c:minorTickMark val="none"/>
        <c:tickLblPos val="nextTo"/>
        <c:txPr>
          <a:bodyPr/>
          <a:lstStyle/>
          <a:p>
            <a:pPr>
              <a:defRPr sz="1800" b="1" i="0">
                <a:latin typeface="Arial"/>
                <a:cs typeface="Arial"/>
              </a:defRPr>
            </a:pPr>
            <a:endParaRPr lang="en-US"/>
          </a:p>
        </c:txPr>
        <c:crossAx val="-2100473288"/>
        <c:crosses val="autoZero"/>
        <c:crossBetween val="midCat"/>
      </c:valAx>
      <c:valAx>
        <c:axId val="1824733672"/>
        <c:scaling>
          <c:orientation val="minMax"/>
          <c:max val="0.12"/>
          <c:min val="0.0"/>
        </c:scaling>
        <c:delete val="0"/>
        <c:axPos val="r"/>
        <c:title>
          <c:tx>
            <c:rich>
              <a:bodyPr rot="-5400000" vert="horz"/>
              <a:lstStyle/>
              <a:p>
                <a:pPr>
                  <a:defRPr/>
                </a:pPr>
                <a:r>
                  <a:rPr lang="en-US" sz="1800"/>
                  <a:t>Top .1% income share</a:t>
                </a:r>
              </a:p>
            </c:rich>
          </c:tx>
          <c:overlay val="0"/>
        </c:title>
        <c:numFmt formatCode="0%" sourceLinked="0"/>
        <c:majorTickMark val="out"/>
        <c:minorTickMark val="none"/>
        <c:tickLblPos val="nextTo"/>
        <c:txPr>
          <a:bodyPr/>
          <a:lstStyle/>
          <a:p>
            <a:pPr>
              <a:defRPr sz="1800" b="1" i="0">
                <a:latin typeface="Arial"/>
                <a:cs typeface="Arial"/>
              </a:defRPr>
            </a:pPr>
            <a:endParaRPr lang="en-US"/>
          </a:p>
        </c:txPr>
        <c:crossAx val="-2100525224"/>
        <c:crosses val="max"/>
        <c:crossBetween val="between"/>
      </c:valAx>
      <c:catAx>
        <c:axId val="-2100525224"/>
        <c:scaling>
          <c:orientation val="minMax"/>
        </c:scaling>
        <c:delete val="1"/>
        <c:axPos val="b"/>
        <c:numFmt formatCode="General" sourceLinked="1"/>
        <c:majorTickMark val="out"/>
        <c:minorTickMark val="none"/>
        <c:tickLblPos val="nextTo"/>
        <c:crossAx val="1824733672"/>
        <c:crosses val="autoZero"/>
        <c:auto val="1"/>
        <c:lblAlgn val="ctr"/>
        <c:lblOffset val="100"/>
        <c:noMultiLvlLbl val="0"/>
      </c:catAx>
      <c:spPr>
        <a:ln>
          <a:solidFill>
            <a:sysClr val="windowText" lastClr="000000"/>
          </a:solidFill>
        </a:ln>
      </c:spPr>
    </c:plotArea>
    <c:legend>
      <c:legendPos val="l"/>
      <c:layout>
        <c:manualLayout>
          <c:xMode val="edge"/>
          <c:yMode val="edge"/>
          <c:x val="0.160044150110375"/>
          <c:y val="0.68516520482408"/>
          <c:w val="0.678262262953886"/>
          <c:h val="0.129217510785835"/>
        </c:manualLayout>
      </c:layout>
      <c:overlay val="1"/>
      <c:spPr>
        <a:solidFill>
          <a:sysClr val="window" lastClr="FFFFFF"/>
        </a:solidFill>
        <a:ln>
          <a:solidFill>
            <a:sysClr val="windowText" lastClr="000000"/>
          </a:solidFill>
        </a:ln>
      </c:spPr>
      <c:txPr>
        <a:bodyPr/>
        <a:lstStyle/>
        <a:p>
          <a:pPr>
            <a:defRPr sz="1500">
              <a:latin typeface="Arial"/>
            </a:defRPr>
          </a:pPr>
          <a:endParaRPr lang="en-US"/>
        </a:p>
      </c:txPr>
    </c:legend>
    <c:plotVisOnly val="1"/>
    <c:dispBlanksAs val="span"/>
    <c:showDLblsOverMax val="0"/>
  </c:chart>
  <c:spPr>
    <a:ln>
      <a:solidFill>
        <a:sysClr val="window" lastClr="FFFFFF"/>
      </a:solidFill>
    </a:ln>
    <a:effectLst/>
  </c:spPr>
  <c:printSettings>
    <c:headerFooter/>
    <c:pageMargins b="1.0" l="0.75" r="0.75" t="1.0" header="0.5" footer="0.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88477879114"/>
          <c:y val="0.107066381156317"/>
          <c:w val="0.743884438905568"/>
          <c:h val="0.676659528907923"/>
        </c:manualLayout>
      </c:layout>
      <c:areaChart>
        <c:grouping val="stacked"/>
        <c:varyColors val="0"/>
        <c:ser>
          <c:idx val="1"/>
          <c:order val="0"/>
          <c:tx>
            <c:strRef>
              <c:f>data!$BD$4</c:f>
              <c:strCache>
                <c:ptCount val="1"/>
                <c:pt idx="0">
                  <c:v>Income excluding capital gains</c:v>
                </c:pt>
              </c:strCache>
            </c:strRef>
          </c:tx>
          <c:spPr>
            <a:pattFill prst="wdUpDiag">
              <a:fgClr>
                <a:schemeClr val="tx1"/>
              </a:fgClr>
              <a:bgClr>
                <a:prstClr val="white"/>
              </a:bgClr>
            </a:pattFill>
            <a:ln w="1905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data!$BD$7:$BD$60</c:f>
              <c:numCache>
                <c:formatCode>0.0000</c:formatCode>
                <c:ptCount val="54"/>
                <c:pt idx="0">
                  <c:v>0.0174757905630781</c:v>
                </c:pt>
                <c:pt idx="1">
                  <c:v>0.0172863904487117</c:v>
                </c:pt>
                <c:pt idx="2">
                  <c:v>0.0165222179904164</c:v>
                </c:pt>
                <c:pt idx="3">
                  <c:v>0.0163378341753834</c:v>
                </c:pt>
                <c:pt idx="4">
                  <c:v>0.017399628293235</c:v>
                </c:pt>
                <c:pt idx="5">
                  <c:v>0.0171782837347176</c:v>
                </c:pt>
                <c:pt idx="6">
                  <c:v>0.0160843128247549</c:v>
                </c:pt>
                <c:pt idx="7">
                  <c:v>0.0153757004257651</c:v>
                </c:pt>
                <c:pt idx="8">
                  <c:v>0.0161887428331431</c:v>
                </c:pt>
                <c:pt idx="9">
                  <c:v>0.015252155227048</c:v>
                </c:pt>
                <c:pt idx="10">
                  <c:v>0.014580668719603</c:v>
                </c:pt>
                <c:pt idx="11">
                  <c:v>0.0147781359974731</c:v>
                </c:pt>
                <c:pt idx="12">
                  <c:v>0.0176477043684266</c:v>
                </c:pt>
                <c:pt idx="13">
                  <c:v>0.0175252862190015</c:v>
                </c:pt>
                <c:pt idx="14">
                  <c:v>0.0171139304480415</c:v>
                </c:pt>
                <c:pt idx="15">
                  <c:v>0.0169509234067276</c:v>
                </c:pt>
                <c:pt idx="16">
                  <c:v>0.0174042372420362</c:v>
                </c:pt>
                <c:pt idx="17">
                  <c:v>0.0170105480004056</c:v>
                </c:pt>
                <c:pt idx="18">
                  <c:v>0.0175150610509621</c:v>
                </c:pt>
                <c:pt idx="19">
                  <c:v>0.017166994743459</c:v>
                </c:pt>
                <c:pt idx="20">
                  <c:v>0.0194390292351899</c:v>
                </c:pt>
                <c:pt idx="21">
                  <c:v>0.0200015070309307</c:v>
                </c:pt>
                <c:pt idx="22">
                  <c:v>0.0221595159892993</c:v>
                </c:pt>
                <c:pt idx="23">
                  <c:v>0.022029282876593</c:v>
                </c:pt>
                <c:pt idx="24">
                  <c:v>0.0178552063701904</c:v>
                </c:pt>
                <c:pt idx="25">
                  <c:v>0.0316757931143016</c:v>
                </c:pt>
                <c:pt idx="26">
                  <c:v>0.0454483044411493</c:v>
                </c:pt>
                <c:pt idx="27">
                  <c:v>0.041924541845194</c:v>
                </c:pt>
                <c:pt idx="28">
                  <c:v>0.044620889709364</c:v>
                </c:pt>
                <c:pt idx="29">
                  <c:v>0.0402191858039491</c:v>
                </c:pt>
                <c:pt idx="30">
                  <c:v>0.0481205505098753</c:v>
                </c:pt>
                <c:pt idx="31">
                  <c:v>0.0428404257284749</c:v>
                </c:pt>
                <c:pt idx="32">
                  <c:v>0.0425816914521021</c:v>
                </c:pt>
                <c:pt idx="33">
                  <c:v>0.045341036</c:v>
                </c:pt>
                <c:pt idx="34">
                  <c:v>0.0470238</c:v>
                </c:pt>
                <c:pt idx="35">
                  <c:v>0.05001035</c:v>
                </c:pt>
                <c:pt idx="36">
                  <c:v>0.051807964</c:v>
                </c:pt>
                <c:pt idx="37">
                  <c:v>0.054903132</c:v>
                </c:pt>
                <c:pt idx="38">
                  <c:v>0.05917088</c:v>
                </c:pt>
                <c:pt idx="39">
                  <c:v>0.055561791</c:v>
                </c:pt>
                <c:pt idx="40">
                  <c:v>0.052979997</c:v>
                </c:pt>
                <c:pt idx="41">
                  <c:v>0.053991221</c:v>
                </c:pt>
                <c:pt idx="42">
                  <c:v>0.05875872</c:v>
                </c:pt>
                <c:pt idx="43">
                  <c:v>0.064223448</c:v>
                </c:pt>
                <c:pt idx="44">
                  <c:v>0.065275204</c:v>
                </c:pt>
                <c:pt idx="45">
                  <c:v>0.06611315</c:v>
                </c:pt>
                <c:pt idx="46">
                  <c:v>0.068588</c:v>
                </c:pt>
                <c:pt idx="47">
                  <c:v>0.06445215</c:v>
                </c:pt>
                <c:pt idx="48">
                  <c:v>0.066997546</c:v>
                </c:pt>
                <c:pt idx="49">
                  <c:v>0.064389434</c:v>
                </c:pt>
                <c:pt idx="50">
                  <c:v>0.072801792</c:v>
                </c:pt>
                <c:pt idx="51">
                  <c:v>0.065809518</c:v>
                </c:pt>
                <c:pt idx="52">
                  <c:v>0.065318098</c:v>
                </c:pt>
                <c:pt idx="53">
                  <c:v>0.065207648</c:v>
                </c:pt>
              </c:numCache>
            </c:numRef>
          </c:val>
        </c:ser>
        <c:ser>
          <c:idx val="2"/>
          <c:order val="1"/>
          <c:tx>
            <c:strRef>
              <c:f>data!$BC$4</c:f>
              <c:strCache>
                <c:ptCount val="1"/>
                <c:pt idx="0">
                  <c:v>Realized capital gains </c:v>
                </c:pt>
              </c:strCache>
            </c:strRef>
          </c:tx>
          <c:spPr>
            <a:pattFill prst="pct5">
              <a:fgClr>
                <a:schemeClr val="tx1"/>
              </a:fgClr>
              <a:bgClr>
                <a:prstClr val="white"/>
              </a:bgClr>
            </a:pattFill>
            <a:ln w="1905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data!$BC$7:$BC$60</c:f>
              <c:numCache>
                <c:formatCode>0.0000</c:formatCode>
                <c:ptCount val="54"/>
                <c:pt idx="0">
                  <c:v>0.0144669876731858</c:v>
                </c:pt>
                <c:pt idx="1">
                  <c:v>0.0141726323633536</c:v>
                </c:pt>
                <c:pt idx="2">
                  <c:v>0.0172024957694544</c:v>
                </c:pt>
                <c:pt idx="3">
                  <c:v>0.0202136024843849</c:v>
                </c:pt>
                <c:pt idx="4">
                  <c:v>0.0164532415587836</c:v>
                </c:pt>
                <c:pt idx="5">
                  <c:v>0.0195917712792331</c:v>
                </c:pt>
                <c:pt idx="6">
                  <c:v>0.0241442930162832</c:v>
                </c:pt>
                <c:pt idx="7">
                  <c:v>0.0215612623828812</c:v>
                </c:pt>
                <c:pt idx="8">
                  <c:v>0.0115647043626192</c:v>
                </c:pt>
                <c:pt idx="9">
                  <c:v>0.0146252004474113</c:v>
                </c:pt>
                <c:pt idx="10">
                  <c:v>0.0166776691136727</c:v>
                </c:pt>
                <c:pt idx="11">
                  <c:v>0.0128227202348348</c:v>
                </c:pt>
                <c:pt idx="12">
                  <c:v>0.00963462501609698</c:v>
                </c:pt>
                <c:pt idx="13">
                  <c:v>0.00811983922378229</c:v>
                </c:pt>
                <c:pt idx="14">
                  <c:v>0.00883351476917455</c:v>
                </c:pt>
                <c:pt idx="15">
                  <c:v>0.0101283997268762</c:v>
                </c:pt>
                <c:pt idx="16">
                  <c:v>0.0090754327849499</c:v>
                </c:pt>
                <c:pt idx="17">
                  <c:v>0.0173820977019092</c:v>
                </c:pt>
                <c:pt idx="18">
                  <c:v>0.0165801037398572</c:v>
                </c:pt>
                <c:pt idx="19">
                  <c:v>0.0184949321388831</c:v>
                </c:pt>
                <c:pt idx="20">
                  <c:v>0.0223186652012902</c:v>
                </c:pt>
                <c:pt idx="21">
                  <c:v>0.0262072142689122</c:v>
                </c:pt>
                <c:pt idx="22">
                  <c:v>0.0276515171017657</c:v>
                </c:pt>
                <c:pt idx="23">
                  <c:v>0.0311510062168031</c:v>
                </c:pt>
                <c:pt idx="24">
                  <c:v>0.0561237551406266</c:v>
                </c:pt>
                <c:pt idx="25">
                  <c:v>0.0173144809720357</c:v>
                </c:pt>
                <c:pt idx="26">
                  <c:v>0.0225420014637117</c:v>
                </c:pt>
                <c:pt idx="27">
                  <c:v>0.0180695331236823</c:v>
                </c:pt>
                <c:pt idx="28">
                  <c:v>0.0136242493325402</c:v>
                </c:pt>
                <c:pt idx="29">
                  <c:v>0.0110090291378321</c:v>
                </c:pt>
                <c:pt idx="30">
                  <c:v>0.0121944967375784</c:v>
                </c:pt>
                <c:pt idx="31">
                  <c:v>0.0144664891619185</c:v>
                </c:pt>
                <c:pt idx="32">
                  <c:v>0.0144582669402407</c:v>
                </c:pt>
                <c:pt idx="33">
                  <c:v>0.016718964</c:v>
                </c:pt>
                <c:pt idx="34">
                  <c:v>0.0253762</c:v>
                </c:pt>
                <c:pt idx="35">
                  <c:v>0.03183965</c:v>
                </c:pt>
                <c:pt idx="36">
                  <c:v>0.038152036</c:v>
                </c:pt>
                <c:pt idx="37">
                  <c:v>0.041316868</c:v>
                </c:pt>
                <c:pt idx="38">
                  <c:v>0.04959912</c:v>
                </c:pt>
                <c:pt idx="39">
                  <c:v>0.028128209</c:v>
                </c:pt>
                <c:pt idx="40">
                  <c:v>0.020430003</c:v>
                </c:pt>
                <c:pt idx="41">
                  <c:v>0.024678779</c:v>
                </c:pt>
                <c:pt idx="42">
                  <c:v>0.03589128</c:v>
                </c:pt>
                <c:pt idx="43">
                  <c:v>0.045616552</c:v>
                </c:pt>
                <c:pt idx="44">
                  <c:v>0.050604796</c:v>
                </c:pt>
                <c:pt idx="45">
                  <c:v>0.05663685</c:v>
                </c:pt>
                <c:pt idx="46">
                  <c:v>0.035412</c:v>
                </c:pt>
                <c:pt idx="47">
                  <c:v>0.01849785</c:v>
                </c:pt>
                <c:pt idx="48">
                  <c:v>0.029582454</c:v>
                </c:pt>
                <c:pt idx="49">
                  <c:v>0.028270566</c:v>
                </c:pt>
                <c:pt idx="50">
                  <c:v>0.044318208</c:v>
                </c:pt>
                <c:pt idx="51">
                  <c:v>0.028500482</c:v>
                </c:pt>
                <c:pt idx="52">
                  <c:v>0.039391902</c:v>
                </c:pt>
                <c:pt idx="53">
                  <c:v>0.043762352</c:v>
                </c:pt>
              </c:numCache>
            </c:numRef>
          </c:val>
        </c:ser>
        <c:dLbls>
          <c:showLegendKey val="0"/>
          <c:showVal val="0"/>
          <c:showCatName val="0"/>
          <c:showSerName val="0"/>
          <c:showPercent val="0"/>
          <c:showBubbleSize val="0"/>
        </c:dLbls>
        <c:axId val="1837487672"/>
        <c:axId val="1837491224"/>
      </c:areaChart>
      <c:catAx>
        <c:axId val="1837487672"/>
        <c:scaling>
          <c:orientation val="minMax"/>
        </c:scaling>
        <c:delete val="0"/>
        <c:axPos val="b"/>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5400000" vert="horz"/>
          <a:lstStyle/>
          <a:p>
            <a:pPr>
              <a:defRPr sz="1625" b="1" i="0" u="none" strike="noStrike" baseline="0">
                <a:solidFill>
                  <a:srgbClr val="000000"/>
                </a:solidFill>
                <a:latin typeface="Arial"/>
                <a:ea typeface="Arial"/>
                <a:cs typeface="Arial"/>
              </a:defRPr>
            </a:pPr>
            <a:endParaRPr lang="en-US"/>
          </a:p>
        </c:txPr>
        <c:crossAx val="1837491224"/>
        <c:crossesAt val="0.0"/>
        <c:auto val="1"/>
        <c:lblAlgn val="ctr"/>
        <c:lblOffset val="100"/>
        <c:tickLblSkip val="5"/>
        <c:tickMarkSkip val="5"/>
        <c:noMultiLvlLbl val="0"/>
      </c:catAx>
      <c:valAx>
        <c:axId val="1837491224"/>
        <c:scaling>
          <c:orientation val="minMax"/>
          <c:max val="0.125"/>
          <c:min val="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625" b="1" i="0" u="none" strike="noStrike" baseline="0">
                <a:solidFill>
                  <a:srgbClr val="000000"/>
                </a:solidFill>
                <a:latin typeface="Arial"/>
                <a:ea typeface="Arial"/>
                <a:cs typeface="Arial"/>
              </a:defRPr>
            </a:pPr>
            <a:endParaRPr lang="en-US"/>
          </a:p>
        </c:txPr>
        <c:crossAx val="1837487672"/>
        <c:crosses val="autoZero"/>
        <c:crossBetween val="midCat"/>
      </c:valAx>
      <c:spPr>
        <a:solidFill>
          <a:srgbClr val="FFFFFF"/>
        </a:solidFill>
        <a:ln w="12700">
          <a:solidFill>
            <a:srgbClr val="000000"/>
          </a:solidFill>
          <a:prstDash val="solid"/>
        </a:ln>
      </c:spPr>
    </c:plotArea>
    <c:legend>
      <c:legendPos val="r"/>
      <c:layout>
        <c:manualLayout>
          <c:xMode val="edge"/>
          <c:yMode val="edge"/>
          <c:x val="0.164028550388036"/>
          <c:y val="0.137044967880086"/>
          <c:w val="0.385611284200986"/>
          <c:h val="0.194860813704497"/>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data!$BB$4</c:f>
              <c:strCache>
                <c:ptCount val="1"/>
                <c:pt idx="0">
                  <c:v>Top 0.1% income share (incomes above $2.04m in 2015)</c:v>
                </c:pt>
              </c:strCache>
            </c:strRef>
          </c:tx>
          <c:spPr>
            <a:ln w="25400">
              <a:solidFill>
                <a:srgbClr val="000000"/>
              </a:solidFill>
              <a:prstDash val="solid"/>
            </a:ln>
          </c:spPr>
          <c:marker>
            <c:symbol val="triangle"/>
            <c:size val="8"/>
            <c:spPr>
              <a:solidFill>
                <a:srgbClr val="000000"/>
              </a:solidFill>
              <a:ln>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data!$BB$7:$BB$60</c:f>
              <c:numCache>
                <c:formatCode>0.0000</c:formatCode>
                <c:ptCount val="54"/>
                <c:pt idx="0">
                  <c:v>0.0319427782362639</c:v>
                </c:pt>
                <c:pt idx="1">
                  <c:v>0.0314590228120653</c:v>
                </c:pt>
                <c:pt idx="2">
                  <c:v>0.0337247137598708</c:v>
                </c:pt>
                <c:pt idx="3">
                  <c:v>0.0365514366597683</c:v>
                </c:pt>
                <c:pt idx="4">
                  <c:v>0.0338528698520187</c:v>
                </c:pt>
                <c:pt idx="5">
                  <c:v>0.0367700550139507</c:v>
                </c:pt>
                <c:pt idx="6">
                  <c:v>0.0402286058410381</c:v>
                </c:pt>
                <c:pt idx="7">
                  <c:v>0.0369369628086463</c:v>
                </c:pt>
                <c:pt idx="8">
                  <c:v>0.0277534471957623</c:v>
                </c:pt>
                <c:pt idx="9">
                  <c:v>0.0298773556744594</c:v>
                </c:pt>
                <c:pt idx="10">
                  <c:v>0.0312583378332758</c:v>
                </c:pt>
                <c:pt idx="11">
                  <c:v>0.0276008562323079</c:v>
                </c:pt>
                <c:pt idx="12">
                  <c:v>0.0272823293845236</c:v>
                </c:pt>
                <c:pt idx="13">
                  <c:v>0.0256451254427838</c:v>
                </c:pt>
                <c:pt idx="14">
                  <c:v>0.025947445217216</c:v>
                </c:pt>
                <c:pt idx="15">
                  <c:v>0.0270793231336039</c:v>
                </c:pt>
                <c:pt idx="16">
                  <c:v>0.0264796700269861</c:v>
                </c:pt>
                <c:pt idx="17">
                  <c:v>0.0343926457023148</c:v>
                </c:pt>
                <c:pt idx="18">
                  <c:v>0.0340951647908193</c:v>
                </c:pt>
                <c:pt idx="19">
                  <c:v>0.0356619268823421</c:v>
                </c:pt>
                <c:pt idx="20">
                  <c:v>0.0417576944364801</c:v>
                </c:pt>
                <c:pt idx="21">
                  <c:v>0.0462087212998429</c:v>
                </c:pt>
                <c:pt idx="22">
                  <c:v>0.049811033091065</c:v>
                </c:pt>
                <c:pt idx="23">
                  <c:v>0.0531802890933962</c:v>
                </c:pt>
                <c:pt idx="24">
                  <c:v>0.073978961510817</c:v>
                </c:pt>
                <c:pt idx="25">
                  <c:v>0.0489902740863373</c:v>
                </c:pt>
                <c:pt idx="26">
                  <c:v>0.067990305904861</c:v>
                </c:pt>
                <c:pt idx="27">
                  <c:v>0.0599940749688764</c:v>
                </c:pt>
                <c:pt idx="28">
                  <c:v>0.0582451390419042</c:v>
                </c:pt>
                <c:pt idx="29">
                  <c:v>0.0512282149417812</c:v>
                </c:pt>
                <c:pt idx="30">
                  <c:v>0.0603150472474538</c:v>
                </c:pt>
                <c:pt idx="31">
                  <c:v>0.0573069148903934</c:v>
                </c:pt>
                <c:pt idx="32">
                  <c:v>0.0570399583923428</c:v>
                </c:pt>
                <c:pt idx="33">
                  <c:v>0.06206</c:v>
                </c:pt>
                <c:pt idx="34">
                  <c:v>0.0724</c:v>
                </c:pt>
                <c:pt idx="35">
                  <c:v>0.08185</c:v>
                </c:pt>
                <c:pt idx="36">
                  <c:v>0.08996</c:v>
                </c:pt>
                <c:pt idx="37">
                  <c:v>0.09622</c:v>
                </c:pt>
                <c:pt idx="38">
                  <c:v>0.10877</c:v>
                </c:pt>
                <c:pt idx="39">
                  <c:v>0.08369</c:v>
                </c:pt>
                <c:pt idx="40">
                  <c:v>0.07341</c:v>
                </c:pt>
                <c:pt idx="41">
                  <c:v>0.07867</c:v>
                </c:pt>
                <c:pt idx="42">
                  <c:v>0.09465</c:v>
                </c:pt>
                <c:pt idx="43">
                  <c:v>0.10984</c:v>
                </c:pt>
                <c:pt idx="44">
                  <c:v>0.11588</c:v>
                </c:pt>
                <c:pt idx="45">
                  <c:v>0.12275</c:v>
                </c:pt>
                <c:pt idx="46">
                  <c:v>0.104</c:v>
                </c:pt>
                <c:pt idx="47">
                  <c:v>0.08295</c:v>
                </c:pt>
                <c:pt idx="48">
                  <c:v>0.09658</c:v>
                </c:pt>
                <c:pt idx="49">
                  <c:v>0.09266</c:v>
                </c:pt>
                <c:pt idx="50">
                  <c:v>0.11712</c:v>
                </c:pt>
                <c:pt idx="51">
                  <c:v>0.09431</c:v>
                </c:pt>
                <c:pt idx="52">
                  <c:v>0.10471</c:v>
                </c:pt>
                <c:pt idx="53">
                  <c:v>0.10897</c:v>
                </c:pt>
              </c:numCache>
            </c:numRef>
          </c:val>
          <c:smooth val="0"/>
        </c:ser>
        <c:ser>
          <c:idx val="1"/>
          <c:order val="1"/>
          <c:tx>
            <c:strRef>
              <c:f>data!$BG$4</c:f>
              <c:strCache>
                <c:ptCount val="1"/>
                <c:pt idx="0">
                  <c:v>Top 1%-0.1% income share (incomes between $.44m and $2.04m)</c:v>
                </c:pt>
              </c:strCache>
            </c:strRef>
          </c:tx>
          <c:spPr>
            <a:ln w="25400">
              <a:solidFill>
                <a:srgbClr val="3366FF"/>
              </a:solidFill>
              <a:prstDash val="solid"/>
            </a:ln>
          </c:spPr>
          <c:marker>
            <c:symbol val="circle"/>
            <c:size val="8"/>
            <c:spPr>
              <a:solidFill>
                <a:srgbClr val="3366FF"/>
              </a:solidFill>
              <a:ln>
                <a:solidFill>
                  <a:srgbClr val="3366FF"/>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data!$BG$7:$BG$60</c:f>
              <c:numCache>
                <c:formatCode>0.0%</c:formatCode>
                <c:ptCount val="54"/>
                <c:pt idx="0">
                  <c:v>0.0675562842447764</c:v>
                </c:pt>
                <c:pt idx="1">
                  <c:v>0.06770608014737</c:v>
                </c:pt>
                <c:pt idx="2">
                  <c:v>0.0710663215467425</c:v>
                </c:pt>
                <c:pt idx="3">
                  <c:v>0.0723676908725236</c:v>
                </c:pt>
                <c:pt idx="4">
                  <c:v>0.0678996982713783</c:v>
                </c:pt>
                <c:pt idx="5">
                  <c:v>0.0706053641353911</c:v>
                </c:pt>
                <c:pt idx="6">
                  <c:v>0.0718997799033812</c:v>
                </c:pt>
                <c:pt idx="7">
                  <c:v>0.0665780100361476</c:v>
                </c:pt>
                <c:pt idx="8">
                  <c:v>0.0624994177402243</c:v>
                </c:pt>
                <c:pt idx="9">
                  <c:v>0.0641132054944782</c:v>
                </c:pt>
                <c:pt idx="10">
                  <c:v>0.0651187456185869</c:v>
                </c:pt>
                <c:pt idx="11">
                  <c:v>0.0640237672208278</c:v>
                </c:pt>
                <c:pt idx="12">
                  <c:v>0.0639419627877317</c:v>
                </c:pt>
                <c:pt idx="13">
                  <c:v>0.0630816005917418</c:v>
                </c:pt>
                <c:pt idx="14">
                  <c:v>0.062661406170853</c:v>
                </c:pt>
                <c:pt idx="15">
                  <c:v>0.0631718557129291</c:v>
                </c:pt>
                <c:pt idx="16">
                  <c:v>0.0630255430910005</c:v>
                </c:pt>
                <c:pt idx="17">
                  <c:v>0.065184339007204</c:v>
                </c:pt>
                <c:pt idx="18">
                  <c:v>0.0661150760888657</c:v>
                </c:pt>
                <c:pt idx="19">
                  <c:v>0.0645083211963892</c:v>
                </c:pt>
                <c:pt idx="20">
                  <c:v>0.0662002753411841</c:v>
                </c:pt>
                <c:pt idx="21">
                  <c:v>0.0693435596988163</c:v>
                </c:pt>
                <c:pt idx="22">
                  <c:v>0.0700824365293129</c:v>
                </c:pt>
                <c:pt idx="23">
                  <c:v>0.0735093337021591</c:v>
                </c:pt>
                <c:pt idx="24">
                  <c:v>0.0851916172741372</c:v>
                </c:pt>
                <c:pt idx="25">
                  <c:v>0.0776312467406958</c:v>
                </c:pt>
                <c:pt idx="26">
                  <c:v>0.0869430833083895</c:v>
                </c:pt>
                <c:pt idx="27">
                  <c:v>0.084870364657427</c:v>
                </c:pt>
                <c:pt idx="28">
                  <c:v>0.0850512736051121</c:v>
                </c:pt>
                <c:pt idx="29">
                  <c:v>0.0823786876698142</c:v>
                </c:pt>
                <c:pt idx="30">
                  <c:v>0.0863933885036211</c:v>
                </c:pt>
                <c:pt idx="31">
                  <c:v>0.0850621143753382</c:v>
                </c:pt>
                <c:pt idx="32">
                  <c:v>0.0852793356419018</c:v>
                </c:pt>
                <c:pt idx="33">
                  <c:v>0.09028</c:v>
                </c:pt>
                <c:pt idx="34">
                  <c:v>0.09447</c:v>
                </c:pt>
                <c:pt idx="35">
                  <c:v>0.0983</c:v>
                </c:pt>
                <c:pt idx="36">
                  <c:v>0.10092</c:v>
                </c:pt>
                <c:pt idx="37">
                  <c:v>0.10422</c:v>
                </c:pt>
                <c:pt idx="38">
                  <c:v>0.10644</c:v>
                </c:pt>
                <c:pt idx="39">
                  <c:v>0.09851</c:v>
                </c:pt>
                <c:pt idx="40">
                  <c:v>0.09524</c:v>
                </c:pt>
                <c:pt idx="41">
                  <c:v>0.09661</c:v>
                </c:pt>
                <c:pt idx="42">
                  <c:v>0.10288</c:v>
                </c:pt>
                <c:pt idx="43">
                  <c:v>0.10932</c:v>
                </c:pt>
                <c:pt idx="44">
                  <c:v>0.11235</c:v>
                </c:pt>
                <c:pt idx="45">
                  <c:v>0.11228</c:v>
                </c:pt>
                <c:pt idx="46">
                  <c:v>0.10546</c:v>
                </c:pt>
                <c:pt idx="47">
                  <c:v>0.09824</c:v>
                </c:pt>
                <c:pt idx="48">
                  <c:v>0.10205</c:v>
                </c:pt>
                <c:pt idx="49" formatCode="0.0000">
                  <c:v>0.10381</c:v>
                </c:pt>
                <c:pt idx="50" formatCode="0.0000">
                  <c:v>0.11116</c:v>
                </c:pt>
                <c:pt idx="51" formatCode="0.0000">
                  <c:v>0.10575</c:v>
                </c:pt>
                <c:pt idx="52" formatCode="0.0000">
                  <c:v>0.10958</c:v>
                </c:pt>
                <c:pt idx="53">
                  <c:v>0.11131</c:v>
                </c:pt>
              </c:numCache>
            </c:numRef>
          </c:val>
          <c:smooth val="0"/>
        </c:ser>
        <c:dLbls>
          <c:showLegendKey val="0"/>
          <c:showVal val="0"/>
          <c:showCatName val="0"/>
          <c:showSerName val="0"/>
          <c:showPercent val="0"/>
          <c:showBubbleSize val="0"/>
        </c:dLbls>
        <c:marker val="1"/>
        <c:smooth val="0"/>
        <c:axId val="2138154648"/>
        <c:axId val="1831305400"/>
      </c:lineChart>
      <c:catAx>
        <c:axId val="2138154648"/>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1831305400"/>
        <c:crossesAt val="0.0"/>
        <c:auto val="1"/>
        <c:lblAlgn val="ctr"/>
        <c:lblOffset val="100"/>
        <c:tickLblSkip val="5"/>
        <c:tickMarkSkip val="5"/>
        <c:noMultiLvlLbl val="0"/>
      </c:catAx>
      <c:valAx>
        <c:axId val="1831305400"/>
        <c:scaling>
          <c:orientation val="minMax"/>
          <c:max val="0.125"/>
          <c:min val="0.0"/>
        </c:scaling>
        <c:delete val="0"/>
        <c:axPos val="l"/>
        <c:majorGridlines>
          <c:spPr>
            <a:ln w="3175">
              <a:solidFill>
                <a:srgbClr val="000000"/>
              </a:solidFill>
              <a:prstDash val="solid"/>
            </a:ln>
          </c:spPr>
        </c:majorGridlines>
        <c:title>
          <c:tx>
            <c:rich>
              <a:bodyPr/>
              <a:lstStyle/>
              <a:p>
                <a:pPr>
                  <a:defRPr sz="1600" b="1" i="0" u="none" strike="noStrike" baseline="0">
                    <a:solidFill>
                      <a:srgbClr val="000000"/>
                    </a:solidFill>
                    <a:latin typeface="Arial"/>
                    <a:ea typeface="Arial"/>
                    <a:cs typeface="Arial"/>
                  </a:defRPr>
                </a:pPr>
                <a:r>
                  <a:rPr lang="en-US" sz="1600"/>
                  <a:t>Share of total income for each group</a:t>
                </a:r>
              </a:p>
            </c:rich>
          </c:tx>
          <c:layout>
            <c:manualLayout>
              <c:xMode val="edge"/>
              <c:yMode val="edge"/>
              <c:x val="0.0287769784172662"/>
              <c:y val="0.1627408993576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2138154648"/>
        <c:crosses val="autoZero"/>
        <c:crossBetween val="midCat"/>
      </c:valAx>
      <c:spPr>
        <a:solidFill>
          <a:srgbClr val="FFFFFF"/>
        </a:solidFill>
        <a:ln w="3175">
          <a:solidFill>
            <a:srgbClr val="000000"/>
          </a:solidFill>
          <a:prstDash val="solid"/>
        </a:ln>
      </c:spPr>
    </c:plotArea>
    <c:legend>
      <c:legendPos val="r"/>
      <c:layout>
        <c:manualLayout>
          <c:xMode val="edge"/>
          <c:yMode val="edge"/>
          <c:x val="0.17841715289186"/>
          <c:y val="0.689507494646681"/>
          <c:w val="0.70503563133745"/>
          <c:h val="0.119914346895075"/>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2000" b="1"/>
              <a:t>A. Top 1% income share and counterfactuals</a:t>
            </a:r>
          </a:p>
        </c:rich>
      </c:tx>
      <c:layout>
        <c:manualLayout>
          <c:xMode val="edge"/>
          <c:yMode val="edge"/>
          <c:x val="0.147997734096188"/>
          <c:y val="0.0256959314775161"/>
        </c:manualLayout>
      </c:layout>
      <c:overlay val="0"/>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data!$M$3</c:f>
              <c:strCache>
                <c:ptCount val="1"/>
                <c:pt idx="0">
                  <c:v>Top 1% income share</c:v>
                </c:pt>
              </c:strCache>
            </c:strRef>
          </c:tx>
          <c:spPr>
            <a:ln w="25400">
              <a:solidFill>
                <a:srgbClr val="000000"/>
              </a:solidFill>
              <a:prstDash val="solid"/>
            </a:ln>
          </c:spPr>
          <c:marker>
            <c:symbol val="triangle"/>
            <c:size val="8"/>
            <c:spPr>
              <a:solidFill>
                <a:srgbClr val="000000"/>
              </a:solidFill>
              <a:ln>
                <a:solidFill>
                  <a:srgbClr val="000000"/>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data!$M$7:$M$60</c:f>
              <c:numCache>
                <c:formatCode>0.000</c:formatCode>
                <c:ptCount val="54"/>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pt idx="53">
                  <c:v>0.22028</c:v>
                </c:pt>
              </c:numCache>
            </c:numRef>
          </c:val>
          <c:smooth val="0"/>
        </c:ser>
        <c:ser>
          <c:idx val="1"/>
          <c:order val="1"/>
          <c:tx>
            <c:v>Long-term Trend 1978-2011</c:v>
          </c:tx>
          <c:spPr>
            <a:ln w="25400">
              <a:solidFill>
                <a:srgbClr val="3366FF"/>
              </a:solidFill>
              <a:prstDash val="solid"/>
            </a:ln>
          </c:spPr>
          <c:marker>
            <c:symbol val="circle"/>
            <c:size val="8"/>
            <c:spPr>
              <a:solidFill>
                <a:srgbClr val="3366FF"/>
              </a:solidFill>
              <a:ln>
                <a:solidFill>
                  <a:srgbClr val="3366FF"/>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data!$Q$7:$Q$60</c:f>
              <c:numCache>
                <c:formatCode>General</c:formatCode>
                <c:ptCount val="54"/>
                <c:pt idx="16" formatCode="0.000">
                  <c:v>0.0895052131179865</c:v>
                </c:pt>
                <c:pt idx="17" formatCode="0.000">
                  <c:v>0.0927465702962293</c:v>
                </c:pt>
                <c:pt idx="18" formatCode="0.000">
                  <c:v>0.0959879274744721</c:v>
                </c:pt>
                <c:pt idx="19" formatCode="0.000">
                  <c:v>0.0992292846527149</c:v>
                </c:pt>
                <c:pt idx="20" formatCode="0.000">
                  <c:v>0.102470641830958</c:v>
                </c:pt>
                <c:pt idx="21" formatCode="0.000">
                  <c:v>0.105711999009201</c:v>
                </c:pt>
                <c:pt idx="22" formatCode="0.000">
                  <c:v>0.108953356187443</c:v>
                </c:pt>
                <c:pt idx="23" formatCode="0.000">
                  <c:v>0.112194713365686</c:v>
                </c:pt>
                <c:pt idx="24" formatCode="0.000">
                  <c:v>0.115436070543929</c:v>
                </c:pt>
                <c:pt idx="25" formatCode="0.000">
                  <c:v>0.118677427722172</c:v>
                </c:pt>
                <c:pt idx="26" formatCode="0.000">
                  <c:v>0.121918784900415</c:v>
                </c:pt>
                <c:pt idx="27" formatCode="0.000">
                  <c:v>0.125160142078658</c:v>
                </c:pt>
                <c:pt idx="28" formatCode="0.000">
                  <c:v>0.1284014992569</c:v>
                </c:pt>
                <c:pt idx="29" formatCode="0.000">
                  <c:v>0.131642856435143</c:v>
                </c:pt>
                <c:pt idx="30" formatCode="0.000">
                  <c:v>0.134884213613386</c:v>
                </c:pt>
                <c:pt idx="31" formatCode="0.000">
                  <c:v>0.138125570791629</c:v>
                </c:pt>
                <c:pt idx="32" formatCode="0.000">
                  <c:v>0.141366927969872</c:v>
                </c:pt>
                <c:pt idx="33" formatCode="0.000">
                  <c:v>0.144608285148115</c:v>
                </c:pt>
                <c:pt idx="34" formatCode="0.000">
                  <c:v>0.147849642326357</c:v>
                </c:pt>
                <c:pt idx="35" formatCode="0.000">
                  <c:v>0.1510909995046</c:v>
                </c:pt>
                <c:pt idx="36" formatCode="0.000">
                  <c:v>0.154332356682843</c:v>
                </c:pt>
                <c:pt idx="37" formatCode="0.000">
                  <c:v>0.157573713861086</c:v>
                </c:pt>
                <c:pt idx="38" formatCode="0.000">
                  <c:v>0.160815071039329</c:v>
                </c:pt>
                <c:pt idx="39" formatCode="0.000">
                  <c:v>0.164056428217572</c:v>
                </c:pt>
                <c:pt idx="40" formatCode="0.000">
                  <c:v>0.167297785395814</c:v>
                </c:pt>
                <c:pt idx="41" formatCode="0.000">
                  <c:v>0.170539142574057</c:v>
                </c:pt>
                <c:pt idx="42" formatCode="0.000">
                  <c:v>0.1737804997523</c:v>
                </c:pt>
                <c:pt idx="43" formatCode="0.000">
                  <c:v>0.177021856930543</c:v>
                </c:pt>
                <c:pt idx="44" formatCode="0.000">
                  <c:v>0.180263214108786</c:v>
                </c:pt>
                <c:pt idx="45" formatCode="0.000">
                  <c:v>0.183504571287029</c:v>
                </c:pt>
                <c:pt idx="46" formatCode="0.000">
                  <c:v>0.186745928465271</c:v>
                </c:pt>
                <c:pt idx="47" formatCode="0.000">
                  <c:v>0.189987285643514</c:v>
                </c:pt>
                <c:pt idx="48" formatCode="0.000">
                  <c:v>0.193228642821757</c:v>
                </c:pt>
                <c:pt idx="49" formatCode="0.0000">
                  <c:v>0.19647</c:v>
                </c:pt>
                <c:pt idx="50" formatCode="0.0000">
                  <c:v>0.199711357178243</c:v>
                </c:pt>
                <c:pt idx="51" formatCode="0.0000">
                  <c:v>0.202952714356486</c:v>
                </c:pt>
                <c:pt idx="52" formatCode="0.0000">
                  <c:v>0.206194071534728</c:v>
                </c:pt>
                <c:pt idx="53" formatCode="0.0000">
                  <c:v>0.209435428712971</c:v>
                </c:pt>
              </c:numCache>
            </c:numRef>
          </c:val>
          <c:smooth val="0"/>
        </c:ser>
        <c:ser>
          <c:idx val="0"/>
          <c:order val="2"/>
          <c:tx>
            <c:v>Medium-term trend post Great Recession: 2009-2011</c:v>
          </c:tx>
          <c:spPr>
            <a:ln w="25400">
              <a:solidFill>
                <a:srgbClr val="DD0806"/>
              </a:solidFill>
              <a:prstDash val="solid"/>
            </a:ln>
          </c:spPr>
          <c:marker>
            <c:symbol val="diamond"/>
            <c:size val="8"/>
            <c:spPr>
              <a:solidFill>
                <a:srgbClr val="DD0806"/>
              </a:solidFill>
              <a:ln>
                <a:solidFill>
                  <a:srgbClr val="DD0806"/>
                </a:solidFill>
                <a:prstDash val="solid"/>
              </a:ln>
            </c:spPr>
          </c:marke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data!$S$7:$S$60</c:f>
              <c:numCache>
                <c:formatCode>General</c:formatCode>
                <c:ptCount val="54"/>
                <c:pt idx="32" formatCode="0.0000">
                  <c:v>0.142319294034245</c:v>
                </c:pt>
                <c:pt idx="33" formatCode="0.0000">
                  <c:v>0.154594647017122</c:v>
                </c:pt>
                <c:pt idx="34" formatCode="0.0000">
                  <c:v>0.16687</c:v>
                </c:pt>
                <c:pt idx="35" formatCode="0.0000">
                  <c:v>0.179145352982878</c:v>
                </c:pt>
                <c:pt idx="36" formatCode="0.0000">
                  <c:v>0.191420705965755</c:v>
                </c:pt>
                <c:pt idx="37" formatCode="0.0000">
                  <c:v>0.203696058948633</c:v>
                </c:pt>
                <c:pt idx="38" formatCode="0.0000">
                  <c:v>0.215971411931511</c:v>
                </c:pt>
                <c:pt idx="40" formatCode="0.0000">
                  <c:v>0.16865</c:v>
                </c:pt>
                <c:pt idx="41" formatCode="0.0000">
                  <c:v>0.18309</c:v>
                </c:pt>
                <c:pt idx="42" formatCode="0.0000">
                  <c:v>0.19753</c:v>
                </c:pt>
                <c:pt idx="43" formatCode="0.0000">
                  <c:v>0.21197</c:v>
                </c:pt>
                <c:pt idx="44" formatCode="0.0000">
                  <c:v>0.22641</c:v>
                </c:pt>
                <c:pt idx="45" formatCode="0.0000">
                  <c:v>0.24085</c:v>
                </c:pt>
                <c:pt idx="47" formatCode="0.0000">
                  <c:v>0.18119</c:v>
                </c:pt>
                <c:pt idx="48" formatCode="0.0000">
                  <c:v>0.18883</c:v>
                </c:pt>
                <c:pt idx="49" formatCode="0.0000">
                  <c:v>0.19647</c:v>
                </c:pt>
                <c:pt idx="50" formatCode="0.0000">
                  <c:v>0.20411</c:v>
                </c:pt>
                <c:pt idx="51" formatCode="0.0000">
                  <c:v>0.21175</c:v>
                </c:pt>
                <c:pt idx="52" formatCode="0.0000">
                  <c:v>0.21939</c:v>
                </c:pt>
                <c:pt idx="53" formatCode="0.0000">
                  <c:v>0.22703</c:v>
                </c:pt>
              </c:numCache>
            </c:numRef>
          </c:val>
          <c:smooth val="0"/>
        </c:ser>
        <c:dLbls>
          <c:showLegendKey val="0"/>
          <c:showVal val="0"/>
          <c:showCatName val="0"/>
          <c:showSerName val="0"/>
          <c:showPercent val="0"/>
          <c:showBubbleSize val="0"/>
        </c:dLbls>
        <c:marker val="1"/>
        <c:smooth val="0"/>
        <c:axId val="1825546696"/>
        <c:axId val="1831594328"/>
      </c:lineChart>
      <c:catAx>
        <c:axId val="1825546696"/>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1831594328"/>
        <c:crossesAt val="0.0"/>
        <c:auto val="1"/>
        <c:lblAlgn val="ctr"/>
        <c:lblOffset val="100"/>
        <c:tickLblSkip val="5"/>
        <c:tickMarkSkip val="5"/>
        <c:noMultiLvlLbl val="0"/>
      </c:catAx>
      <c:valAx>
        <c:axId val="1831594328"/>
        <c:scaling>
          <c:orientation val="minMax"/>
          <c:max val="0.25"/>
        </c:scaling>
        <c:delete val="0"/>
        <c:axPos val="l"/>
        <c:majorGridlines>
          <c:spPr>
            <a:ln w="3175">
              <a:solidFill>
                <a:srgbClr val="000000"/>
              </a:solidFill>
              <a:prstDash val="solid"/>
            </a:ln>
          </c:spPr>
        </c:majorGridlines>
        <c:title>
          <c:tx>
            <c:rich>
              <a:bodyPr/>
              <a:lstStyle/>
              <a:p>
                <a:pPr>
                  <a:defRPr sz="1600" b="1" i="0" u="none" strike="noStrike" baseline="0">
                    <a:solidFill>
                      <a:srgbClr val="000000"/>
                    </a:solidFill>
                    <a:latin typeface="Arial"/>
                    <a:ea typeface="Arial"/>
                    <a:cs typeface="Arial"/>
                  </a:defRPr>
                </a:pPr>
                <a:r>
                  <a:rPr lang="en-US" sz="1600"/>
                  <a:t>Top 1% income share</a:t>
                </a:r>
              </a:p>
            </c:rich>
          </c:tx>
          <c:layout>
            <c:manualLayout>
              <c:xMode val="edge"/>
              <c:yMode val="edge"/>
              <c:x val="0.0172661870503597"/>
              <c:y val="0.3040685224839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25546696"/>
        <c:crosses val="autoZero"/>
        <c:crossBetween val="midCat"/>
      </c:valAx>
      <c:spPr>
        <a:solidFill>
          <a:srgbClr val="FFFFFF"/>
        </a:solidFill>
        <a:ln w="3175">
          <a:solidFill>
            <a:srgbClr val="000000"/>
          </a:solidFill>
          <a:prstDash val="solid"/>
        </a:ln>
      </c:spPr>
    </c:plotArea>
    <c:legend>
      <c:legendPos val="r"/>
      <c:layout>
        <c:manualLayout>
          <c:xMode val="edge"/>
          <c:yMode val="edge"/>
          <c:x val="0.231654562963802"/>
          <c:y val="0.60813704496788"/>
          <c:w val="0.569783832776299"/>
          <c:h val="0.184154175588865"/>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507115197463"/>
          <c:y val="0.104017990630918"/>
          <c:w val="0.716339669047991"/>
          <c:h val="0.711933298685765"/>
        </c:manualLayout>
      </c:layout>
      <c:lineChart>
        <c:grouping val="standard"/>
        <c:varyColors val="0"/>
        <c:ser>
          <c:idx val="0"/>
          <c:order val="0"/>
          <c:tx>
            <c:v>Mean charitable giving of top 1% divided by mean income [left y-axis]</c:v>
          </c:tx>
          <c:spPr>
            <a:ln w="25400">
              <a:solidFill>
                <a:sysClr val="windowText" lastClr="000000"/>
              </a:solidFill>
            </a:ln>
            <a:effectLst/>
          </c:spPr>
          <c:marker>
            <c:symbol val="diamond"/>
            <c:size val="9"/>
            <c:spPr>
              <a:solidFill>
                <a:sysClr val="window" lastClr="FFFFFF"/>
              </a:solidFill>
              <a:ln w="12700">
                <a:solidFill>
                  <a:sysClr val="windowText" lastClr="000000"/>
                </a:solidFill>
              </a:ln>
              <a:effectLst/>
            </c:spPr>
          </c:marker>
          <c:cat>
            <c:numRef>
              <c:f>'data-charitable'!$A$9:$A$61</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'data-charitable'!$G$9:$G$61</c:f>
              <c:numCache>
                <c:formatCode>0%</c:formatCode>
                <c:ptCount val="53"/>
                <c:pt idx="0">
                  <c:v>0.39165828</c:v>
                </c:pt>
                <c:pt idx="2">
                  <c:v>0.38993013</c:v>
                </c:pt>
                <c:pt idx="4">
                  <c:v>0.35977557</c:v>
                </c:pt>
                <c:pt idx="6">
                  <c:v>0.41263218</c:v>
                </c:pt>
                <c:pt idx="8">
                  <c:v>0.33160658</c:v>
                </c:pt>
                <c:pt idx="10">
                  <c:v>0.3622014</c:v>
                </c:pt>
                <c:pt idx="11">
                  <c:v>0.31553841</c:v>
                </c:pt>
                <c:pt idx="12">
                  <c:v>0.30865137</c:v>
                </c:pt>
                <c:pt idx="13">
                  <c:v>0.31111443</c:v>
                </c:pt>
                <c:pt idx="14">
                  <c:v>0.3208073</c:v>
                </c:pt>
                <c:pt idx="15">
                  <c:v>0.32046709</c:v>
                </c:pt>
                <c:pt idx="16">
                  <c:v>0.30692318</c:v>
                </c:pt>
                <c:pt idx="17">
                  <c:v>0.32513373</c:v>
                </c:pt>
                <c:pt idx="18">
                  <c:v>0.33776451</c:v>
                </c:pt>
                <c:pt idx="19">
                  <c:v>0.35760041</c:v>
                </c:pt>
                <c:pt idx="20">
                  <c:v>0.34550309</c:v>
                </c:pt>
                <c:pt idx="21">
                  <c:v>0.37364418</c:v>
                </c:pt>
                <c:pt idx="22">
                  <c:v>0.38334259</c:v>
                </c:pt>
                <c:pt idx="23">
                  <c:v>0.4458767</c:v>
                </c:pt>
                <c:pt idx="24">
                  <c:v>0.47514735</c:v>
                </c:pt>
                <c:pt idx="25">
                  <c:v>0.39263726</c:v>
                </c:pt>
                <c:pt idx="26">
                  <c:v>0.39652167</c:v>
                </c:pt>
                <c:pt idx="27">
                  <c:v>0.40059495</c:v>
                </c:pt>
                <c:pt idx="28">
                  <c:v>0.38486001</c:v>
                </c:pt>
                <c:pt idx="29">
                  <c:v>0.39382458</c:v>
                </c:pt>
                <c:pt idx="30">
                  <c:v>0.38329628</c:v>
                </c:pt>
                <c:pt idx="31">
                  <c:v>0.44621837</c:v>
                </c:pt>
                <c:pt idx="32">
                  <c:v>0.46019869</c:v>
                </c:pt>
                <c:pt idx="33">
                  <c:v>0.45752724</c:v>
                </c:pt>
                <c:pt idx="34">
                  <c:v>0.54425081</c:v>
                </c:pt>
                <c:pt idx="35">
                  <c:v>0.60869485</c:v>
                </c:pt>
                <c:pt idx="36">
                  <c:v>0.62988401</c:v>
                </c:pt>
                <c:pt idx="37">
                  <c:v>0.69352382</c:v>
                </c:pt>
                <c:pt idx="38">
                  <c:v>0.73233584</c:v>
                </c:pt>
                <c:pt idx="39">
                  <c:v>0.64189057</c:v>
                </c:pt>
                <c:pt idx="40">
                  <c:v>0.5942908</c:v>
                </c:pt>
                <c:pt idx="41">
                  <c:v>0.63100051</c:v>
                </c:pt>
                <c:pt idx="42">
                  <c:v>0.7299529</c:v>
                </c:pt>
                <c:pt idx="43">
                  <c:v>0.83178108</c:v>
                </c:pt>
                <c:pt idx="44">
                  <c:v>0.80275768</c:v>
                </c:pt>
                <c:pt idx="45">
                  <c:v>0.81616364</c:v>
                </c:pt>
                <c:pt idx="46">
                  <c:v>0.66320535</c:v>
                </c:pt>
                <c:pt idx="47">
                  <c:v>0.59169226</c:v>
                </c:pt>
                <c:pt idx="48">
                  <c:v>0.65956034</c:v>
                </c:pt>
                <c:pt idx="49">
                  <c:v>0.65431384</c:v>
                </c:pt>
                <c:pt idx="50">
                  <c:v>0.82666319</c:v>
                </c:pt>
                <c:pt idx="51">
                  <c:v>0.73874092</c:v>
                </c:pt>
                <c:pt idx="52">
                  <c:v>0.81391789</c:v>
                </c:pt>
              </c:numCache>
            </c:numRef>
          </c:val>
          <c:smooth val="0"/>
        </c:ser>
        <c:dLbls>
          <c:showLegendKey val="0"/>
          <c:showVal val="0"/>
          <c:showCatName val="0"/>
          <c:showSerName val="0"/>
          <c:showPercent val="0"/>
          <c:showBubbleSize val="0"/>
        </c:dLbls>
        <c:marker val="1"/>
        <c:smooth val="0"/>
        <c:axId val="1825157720"/>
        <c:axId val="1831335576"/>
      </c:lineChart>
      <c:lineChart>
        <c:grouping val="standard"/>
        <c:varyColors val="0"/>
        <c:ser>
          <c:idx val="1"/>
          <c:order val="1"/>
          <c:tx>
            <c:v>Top 1% income share [right y-axis]</c:v>
          </c:tx>
          <c:spPr>
            <a:ln w="25400">
              <a:solidFill>
                <a:sysClr val="windowText" lastClr="000000"/>
              </a:solidFill>
            </a:ln>
          </c:spPr>
          <c:marker>
            <c:symbol val="triangle"/>
            <c:size val="9"/>
            <c:spPr>
              <a:solidFill>
                <a:sysClr val="windowText" lastClr="000000"/>
              </a:solidFill>
              <a:ln>
                <a:solidFill>
                  <a:sysClr val="windowText" lastClr="000000"/>
                </a:solidFill>
              </a:ln>
            </c:spPr>
          </c:marker>
          <c:cat>
            <c:numRef>
              <c:f>'data-charitable'!$A$9:$A$61</c:f>
              <c:numCache>
                <c:formatCode>General</c:formatCode>
                <c:ptCount val="53"/>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numCache>
            </c:numRef>
          </c:cat>
          <c:val>
            <c:numRef>
              <c:f>'data-charitable'!$K$9:$K$61</c:f>
              <c:numCache>
                <c:formatCode>0.0%</c:formatCode>
                <c:ptCount val="53"/>
                <c:pt idx="0">
                  <c:v>0.0994990624810403</c:v>
                </c:pt>
                <c:pt idx="1">
                  <c:v>0.0991651029594353</c:v>
                </c:pt>
                <c:pt idx="2">
                  <c:v>0.104791035306613</c:v>
                </c:pt>
                <c:pt idx="3">
                  <c:v>0.108919127532292</c:v>
                </c:pt>
                <c:pt idx="4">
                  <c:v>0.101752568123397</c:v>
                </c:pt>
                <c:pt idx="5">
                  <c:v>0.107375419149342</c:v>
                </c:pt>
                <c:pt idx="6">
                  <c:v>0.112128385744419</c:v>
                </c:pt>
                <c:pt idx="7">
                  <c:v>0.103514972844794</c:v>
                </c:pt>
                <c:pt idx="8">
                  <c:v>0.0902528649359866</c:v>
                </c:pt>
                <c:pt idx="9">
                  <c:v>0.0939905611689375</c:v>
                </c:pt>
                <c:pt idx="10">
                  <c:v>0.0963770834518626</c:v>
                </c:pt>
                <c:pt idx="11">
                  <c:v>0.0916246234531357</c:v>
                </c:pt>
                <c:pt idx="12">
                  <c:v>0.0912242921722553</c:v>
                </c:pt>
                <c:pt idx="13">
                  <c:v>0.0887267260345256</c:v>
                </c:pt>
                <c:pt idx="14">
                  <c:v>0.088608851388069</c:v>
                </c:pt>
                <c:pt idx="15">
                  <c:v>0.0902511788465329</c:v>
                </c:pt>
                <c:pt idx="16">
                  <c:v>0.0895052131179867</c:v>
                </c:pt>
                <c:pt idx="17">
                  <c:v>0.0995769847095188</c:v>
                </c:pt>
                <c:pt idx="18">
                  <c:v>0.100210240879685</c:v>
                </c:pt>
                <c:pt idx="19">
                  <c:v>0.100170248078731</c:v>
                </c:pt>
                <c:pt idx="20">
                  <c:v>0.107957969777664</c:v>
                </c:pt>
                <c:pt idx="21">
                  <c:v>0.115552280998659</c:v>
                </c:pt>
                <c:pt idx="22">
                  <c:v>0.119893469620378</c:v>
                </c:pt>
                <c:pt idx="23">
                  <c:v>0.126689622795555</c:v>
                </c:pt>
                <c:pt idx="24">
                  <c:v>0.159170578784954</c:v>
                </c:pt>
                <c:pt idx="25">
                  <c:v>0.126621520827033</c:v>
                </c:pt>
                <c:pt idx="26">
                  <c:v>0.15493338921325</c:v>
                </c:pt>
                <c:pt idx="27">
                  <c:v>0.144864439626303</c:v>
                </c:pt>
                <c:pt idx="28">
                  <c:v>0.143296412647016</c:v>
                </c:pt>
                <c:pt idx="29">
                  <c:v>0.133606902611595</c:v>
                </c:pt>
                <c:pt idx="30">
                  <c:v>0.146708435751075</c:v>
                </c:pt>
                <c:pt idx="31">
                  <c:v>0.142369029265732</c:v>
                </c:pt>
                <c:pt idx="32">
                  <c:v>0.142319294034245</c:v>
                </c:pt>
                <c:pt idx="33">
                  <c:v>0.15234</c:v>
                </c:pt>
                <c:pt idx="34">
                  <c:v>0.16687</c:v>
                </c:pt>
                <c:pt idx="35">
                  <c:v>0.18015</c:v>
                </c:pt>
                <c:pt idx="36">
                  <c:v>0.19088</c:v>
                </c:pt>
                <c:pt idx="37">
                  <c:v>0.20044</c:v>
                </c:pt>
                <c:pt idx="38">
                  <c:v>0.21521</c:v>
                </c:pt>
                <c:pt idx="39">
                  <c:v>0.1822</c:v>
                </c:pt>
                <c:pt idx="40">
                  <c:v>0.16865</c:v>
                </c:pt>
                <c:pt idx="41">
                  <c:v>0.17528</c:v>
                </c:pt>
                <c:pt idx="42">
                  <c:v>0.19753</c:v>
                </c:pt>
                <c:pt idx="43">
                  <c:v>0.21916</c:v>
                </c:pt>
                <c:pt idx="44">
                  <c:v>0.22823</c:v>
                </c:pt>
                <c:pt idx="45">
                  <c:v>0.23503</c:v>
                </c:pt>
                <c:pt idx="46">
                  <c:v>0.20946</c:v>
                </c:pt>
                <c:pt idx="47">
                  <c:v>0.18119</c:v>
                </c:pt>
                <c:pt idx="48">
                  <c:v>0.19863</c:v>
                </c:pt>
                <c:pt idx="49">
                  <c:v>0.19647</c:v>
                </c:pt>
                <c:pt idx="50">
                  <c:v>0.22828</c:v>
                </c:pt>
                <c:pt idx="51">
                  <c:v>0.20006</c:v>
                </c:pt>
                <c:pt idx="52">
                  <c:v>0.21429</c:v>
                </c:pt>
              </c:numCache>
            </c:numRef>
          </c:val>
          <c:smooth val="0"/>
        </c:ser>
        <c:dLbls>
          <c:showLegendKey val="0"/>
          <c:showVal val="0"/>
          <c:showCatName val="0"/>
          <c:showSerName val="0"/>
          <c:showPercent val="0"/>
          <c:showBubbleSize val="0"/>
        </c:dLbls>
        <c:marker val="1"/>
        <c:smooth val="0"/>
        <c:axId val="1831727576"/>
        <c:axId val="1831784872"/>
      </c:lineChart>
      <c:catAx>
        <c:axId val="1825157720"/>
        <c:scaling>
          <c:orientation val="minMax"/>
        </c:scaling>
        <c:delete val="0"/>
        <c:axPos val="b"/>
        <c:majorGridlines>
          <c:spPr>
            <a:ln>
              <a:solidFill>
                <a:sysClr val="windowText" lastClr="000000"/>
              </a:solidFill>
              <a:prstDash val="sysDash"/>
            </a:ln>
          </c:spPr>
        </c:majorGridlines>
        <c:numFmt formatCode="General" sourceLinked="1"/>
        <c:majorTickMark val="out"/>
        <c:minorTickMark val="none"/>
        <c:tickLblPos val="nextTo"/>
        <c:spPr>
          <a:ln>
            <a:solidFill>
              <a:sysClr val="windowText" lastClr="000000"/>
            </a:solidFill>
          </a:ln>
        </c:spPr>
        <c:txPr>
          <a:bodyPr rot="-5400000" vert="horz"/>
          <a:lstStyle/>
          <a:p>
            <a:pPr>
              <a:defRPr sz="1800" b="1" i="0"/>
            </a:pPr>
            <a:endParaRPr lang="en-US"/>
          </a:p>
        </c:txPr>
        <c:crossAx val="1831335576"/>
        <c:crosses val="autoZero"/>
        <c:auto val="1"/>
        <c:lblAlgn val="ctr"/>
        <c:lblOffset val="100"/>
        <c:tickLblSkip val="4"/>
        <c:tickMarkSkip val="4"/>
        <c:noMultiLvlLbl val="0"/>
      </c:catAx>
      <c:valAx>
        <c:axId val="1831335576"/>
        <c:scaling>
          <c:orientation val="minMax"/>
        </c:scaling>
        <c:delete val="0"/>
        <c:axPos val="l"/>
        <c:majorGridlines>
          <c:spPr>
            <a:ln>
              <a:solidFill>
                <a:sysClr val="windowText" lastClr="000000"/>
              </a:solidFill>
            </a:ln>
          </c:spPr>
        </c:majorGridlines>
        <c:title>
          <c:tx>
            <c:rich>
              <a:bodyPr rot="-5400000" vert="horz"/>
              <a:lstStyle/>
              <a:p>
                <a:pPr>
                  <a:defRPr sz="1800"/>
                </a:pPr>
                <a:r>
                  <a:rPr lang="en-US" sz="1800"/>
                  <a:t>Charitable giving of top 1% to</a:t>
                </a:r>
                <a:r>
                  <a:rPr lang="en-US" sz="1800" baseline="0"/>
                  <a:t> mean income</a:t>
                </a:r>
                <a:endParaRPr lang="en-US" sz="1800"/>
              </a:p>
            </c:rich>
          </c:tx>
          <c:layout>
            <c:manualLayout>
              <c:xMode val="edge"/>
              <c:yMode val="edge"/>
              <c:x val="0.022622368809859"/>
              <c:y val="0.082861200894192"/>
            </c:manualLayout>
          </c:layout>
          <c:overlay val="0"/>
        </c:title>
        <c:numFmt formatCode="0%" sourceLinked="0"/>
        <c:majorTickMark val="out"/>
        <c:minorTickMark val="none"/>
        <c:tickLblPos val="nextTo"/>
        <c:txPr>
          <a:bodyPr/>
          <a:lstStyle/>
          <a:p>
            <a:pPr>
              <a:defRPr sz="1800" b="1" i="0">
                <a:latin typeface="Arial"/>
                <a:cs typeface="Arial"/>
              </a:defRPr>
            </a:pPr>
            <a:endParaRPr lang="en-US"/>
          </a:p>
        </c:txPr>
        <c:crossAx val="1825157720"/>
        <c:crosses val="autoZero"/>
        <c:crossBetween val="midCat"/>
      </c:valAx>
      <c:valAx>
        <c:axId val="1831784872"/>
        <c:scaling>
          <c:orientation val="minMax"/>
        </c:scaling>
        <c:delete val="0"/>
        <c:axPos val="r"/>
        <c:title>
          <c:tx>
            <c:rich>
              <a:bodyPr rot="-5400000" vert="horz"/>
              <a:lstStyle/>
              <a:p>
                <a:pPr>
                  <a:defRPr/>
                </a:pPr>
                <a:r>
                  <a:rPr lang="en-US" sz="1800"/>
                  <a:t>Top 1% income share</a:t>
                </a:r>
              </a:p>
            </c:rich>
          </c:tx>
          <c:layout/>
          <c:overlay val="0"/>
        </c:title>
        <c:numFmt formatCode="0%" sourceLinked="0"/>
        <c:majorTickMark val="out"/>
        <c:minorTickMark val="none"/>
        <c:tickLblPos val="nextTo"/>
        <c:txPr>
          <a:bodyPr/>
          <a:lstStyle/>
          <a:p>
            <a:pPr>
              <a:defRPr sz="1800" b="1" i="0">
                <a:latin typeface="Arial"/>
                <a:cs typeface="Arial"/>
              </a:defRPr>
            </a:pPr>
            <a:endParaRPr lang="en-US"/>
          </a:p>
        </c:txPr>
        <c:crossAx val="1831727576"/>
        <c:crosses val="max"/>
        <c:crossBetween val="between"/>
      </c:valAx>
      <c:catAx>
        <c:axId val="1831727576"/>
        <c:scaling>
          <c:orientation val="minMax"/>
        </c:scaling>
        <c:delete val="1"/>
        <c:axPos val="b"/>
        <c:numFmt formatCode="General" sourceLinked="1"/>
        <c:majorTickMark val="out"/>
        <c:minorTickMark val="none"/>
        <c:tickLblPos val="nextTo"/>
        <c:crossAx val="1831784872"/>
        <c:crosses val="autoZero"/>
        <c:auto val="1"/>
        <c:lblAlgn val="ctr"/>
        <c:lblOffset val="100"/>
        <c:noMultiLvlLbl val="0"/>
      </c:catAx>
      <c:spPr>
        <a:ln>
          <a:solidFill>
            <a:sysClr val="windowText" lastClr="000000"/>
          </a:solidFill>
        </a:ln>
      </c:spPr>
    </c:plotArea>
    <c:legend>
      <c:legendPos val="l"/>
      <c:layout>
        <c:manualLayout>
          <c:xMode val="edge"/>
          <c:yMode val="edge"/>
          <c:x val="0.175220750551876"/>
          <c:y val="0.635436452563683"/>
          <c:w val="0.656187207766248"/>
          <c:h val="0.156342284746052"/>
        </c:manualLayout>
      </c:layout>
      <c:overlay val="1"/>
      <c:spPr>
        <a:solidFill>
          <a:sysClr val="window" lastClr="FFFFFF"/>
        </a:solidFill>
        <a:ln>
          <a:solidFill>
            <a:sysClr val="windowText" lastClr="000000"/>
          </a:solidFill>
        </a:ln>
      </c:spPr>
      <c:txPr>
        <a:bodyPr/>
        <a:lstStyle/>
        <a:p>
          <a:pPr>
            <a:defRPr sz="1400">
              <a:latin typeface="Arial"/>
            </a:defRPr>
          </a:pPr>
          <a:endParaRPr lang="en-US"/>
        </a:p>
      </c:txPr>
    </c:legend>
    <c:plotVisOnly val="1"/>
    <c:dispBlanksAs val="span"/>
    <c:showDLblsOverMax val="0"/>
  </c:chart>
  <c:spPr>
    <a:ln>
      <a:solidFill>
        <a:sysClr val="window" lastClr="FFFFFF"/>
      </a:solidFill>
    </a:ln>
    <a:effectLst/>
  </c:spPr>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5168526596"/>
          <c:y val="0.122055674518201"/>
          <c:w val="0.743884438905568"/>
          <c:h val="0.676659528907923"/>
        </c:manualLayout>
      </c:layout>
      <c:areaChart>
        <c:grouping val="stacked"/>
        <c:varyColors val="0"/>
        <c:ser>
          <c:idx val="1"/>
          <c:order val="0"/>
          <c:tx>
            <c:strRef>
              <c:f>data!$AA$3</c:f>
              <c:strCache>
                <c:ptCount val="1"/>
                <c:pt idx="0">
                  <c:v>Salaries</c:v>
                </c:pt>
              </c:strCache>
            </c:strRef>
          </c:tx>
          <c:spPr>
            <a:pattFill prst="ltVert">
              <a:fgClr>
                <a:schemeClr val="tx1"/>
              </a:fgClr>
              <a:bgClr>
                <a:prstClr val="white"/>
              </a:bgClr>
            </a:pattFill>
            <a:ln w="1270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data!$AA$7:$AA$60</c:f>
              <c:numCache>
                <c:formatCode>General</c:formatCode>
                <c:ptCount val="54"/>
                <c:pt idx="0">
                  <c:v>0.00590167923733034</c:v>
                </c:pt>
                <c:pt idx="1">
                  <c:v>0.00570547734914391</c:v>
                </c:pt>
                <c:pt idx="2">
                  <c:v>0.00571341149496811</c:v>
                </c:pt>
                <c:pt idx="3">
                  <c:v>0.00593420851566592</c:v>
                </c:pt>
                <c:pt idx="4">
                  <c:v>0.00641242264123797</c:v>
                </c:pt>
                <c:pt idx="5">
                  <c:v>0.00655787601165628</c:v>
                </c:pt>
                <c:pt idx="6">
                  <c:v>0.00627562281567944</c:v>
                </c:pt>
                <c:pt idx="7">
                  <c:v>0.00642695972700965</c:v>
                </c:pt>
                <c:pt idx="8">
                  <c:v>0.00624015150937523</c:v>
                </c:pt>
                <c:pt idx="9">
                  <c:v>0.00650897659939191</c:v>
                </c:pt>
                <c:pt idx="10">
                  <c:v>0.00716577991927049</c:v>
                </c:pt>
                <c:pt idx="11">
                  <c:v>0.00696423818660696</c:v>
                </c:pt>
                <c:pt idx="12">
                  <c:v>0.00763283273096025</c:v>
                </c:pt>
                <c:pt idx="13">
                  <c:v>0.00829270212545899</c:v>
                </c:pt>
                <c:pt idx="14">
                  <c:v>0.00876118232038281</c:v>
                </c:pt>
                <c:pt idx="15">
                  <c:v>0.00926688444458553</c:v>
                </c:pt>
                <c:pt idx="16">
                  <c:v>0.00954115714710833</c:v>
                </c:pt>
                <c:pt idx="17">
                  <c:v>0.0100905093061616</c:v>
                </c:pt>
                <c:pt idx="18">
                  <c:v>0.0109527172320027</c:v>
                </c:pt>
                <c:pt idx="19">
                  <c:v>0.0112822323648494</c:v>
                </c:pt>
                <c:pt idx="20">
                  <c:v>0.0116547365035841</c:v>
                </c:pt>
                <c:pt idx="21">
                  <c:v>0.0130916164513932</c:v>
                </c:pt>
                <c:pt idx="22">
                  <c:v>0.0152436428819501</c:v>
                </c:pt>
                <c:pt idx="23">
                  <c:v>0.0134111754751516</c:v>
                </c:pt>
                <c:pt idx="24">
                  <c:v>0.014111713812268</c:v>
                </c:pt>
                <c:pt idx="25">
                  <c:v>0.0194997160341808</c:v>
                </c:pt>
                <c:pt idx="26">
                  <c:v>0.0252298153043601</c:v>
                </c:pt>
                <c:pt idx="27">
                  <c:v>0.0205939431328055</c:v>
                </c:pt>
                <c:pt idx="28">
                  <c:v>0.0224059638511772</c:v>
                </c:pt>
                <c:pt idx="29">
                  <c:v>0.018816154762813</c:v>
                </c:pt>
                <c:pt idx="30">
                  <c:v>0.0277170197068804</c:v>
                </c:pt>
                <c:pt idx="31">
                  <c:v>0.0240875101804406</c:v>
                </c:pt>
                <c:pt idx="32">
                  <c:v>0.0209124402252125</c:v>
                </c:pt>
                <c:pt idx="33">
                  <c:v>0.0232197210870454</c:v>
                </c:pt>
                <c:pt idx="34">
                  <c:v>0.0255414877300613</c:v>
                </c:pt>
                <c:pt idx="35">
                  <c:v>0.0292322581967213</c:v>
                </c:pt>
                <c:pt idx="36">
                  <c:v>0.0329315433490469</c:v>
                </c:pt>
                <c:pt idx="37">
                  <c:v>0.037373291320832</c:v>
                </c:pt>
                <c:pt idx="38">
                  <c:v>0.0418854286579824</c:v>
                </c:pt>
                <c:pt idx="39">
                  <c:v>0.0336127835258664</c:v>
                </c:pt>
                <c:pt idx="40">
                  <c:v>0.02937825</c:v>
                </c:pt>
                <c:pt idx="41">
                  <c:v>0.029103276</c:v>
                </c:pt>
                <c:pt idx="42">
                  <c:v>0.032322305</c:v>
                </c:pt>
                <c:pt idx="43">
                  <c:v>0.033232602</c:v>
                </c:pt>
                <c:pt idx="44">
                  <c:v>0.032835946</c:v>
                </c:pt>
                <c:pt idx="45">
                  <c:v>0.03574518</c:v>
                </c:pt>
                <c:pt idx="46">
                  <c:v>0.033600984</c:v>
                </c:pt>
                <c:pt idx="47">
                  <c:v>0.028993641</c:v>
                </c:pt>
                <c:pt idx="48">
                  <c:v>0.032048224</c:v>
                </c:pt>
                <c:pt idx="49">
                  <c:v>0.032748002</c:v>
                </c:pt>
                <c:pt idx="50">
                  <c:v>0.034744248</c:v>
                </c:pt>
                <c:pt idx="51">
                  <c:v>0.03088618</c:v>
                </c:pt>
                <c:pt idx="52">
                  <c:v>0.031596666</c:v>
                </c:pt>
                <c:pt idx="53">
                  <c:v>0.03107844</c:v>
                </c:pt>
              </c:numCache>
            </c:numRef>
          </c:val>
        </c:ser>
        <c:ser>
          <c:idx val="0"/>
          <c:order val="1"/>
          <c:tx>
            <c:strRef>
              <c:f>data!$AE$3</c:f>
              <c:strCache>
                <c:ptCount val="1"/>
                <c:pt idx="0">
                  <c:v>Business income</c:v>
                </c:pt>
              </c:strCache>
            </c:strRef>
          </c:tx>
          <c:spPr>
            <a:solidFill>
              <a:srgbClr val="FFFFFF"/>
            </a:solidFill>
            <a:ln w="1905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data!$AE$7:$AE$60</c:f>
              <c:numCache>
                <c:formatCode>General</c:formatCode>
                <c:ptCount val="54"/>
                <c:pt idx="0">
                  <c:v>0.00353283217260482</c:v>
                </c:pt>
                <c:pt idx="1">
                  <c:v>0.00342528677578826</c:v>
                </c:pt>
                <c:pt idx="2">
                  <c:v>0.00359990335404037</c:v>
                </c:pt>
                <c:pt idx="3">
                  <c:v>0.00390360475459058</c:v>
                </c:pt>
                <c:pt idx="4">
                  <c:v>0.00503878433231688</c:v>
                </c:pt>
                <c:pt idx="5">
                  <c:v>0.00532850343345324</c:v>
                </c:pt>
                <c:pt idx="6">
                  <c:v>0.0046498039665146</c:v>
                </c:pt>
                <c:pt idx="7">
                  <c:v>0.00434353169545038</c:v>
                </c:pt>
                <c:pt idx="8">
                  <c:v>0.00446308730530797</c:v>
                </c:pt>
                <c:pt idx="9">
                  <c:v>0.00437670993843591</c:v>
                </c:pt>
                <c:pt idx="10">
                  <c:v>0.00415500725296371</c:v>
                </c:pt>
                <c:pt idx="11">
                  <c:v>0.00417119726519534</c:v>
                </c:pt>
                <c:pt idx="12">
                  <c:v>0.00474083835667842</c:v>
                </c:pt>
                <c:pt idx="13">
                  <c:v>0.0041426518260709</c:v>
                </c:pt>
                <c:pt idx="14">
                  <c:v>0.00374782603545982</c:v>
                </c:pt>
                <c:pt idx="15">
                  <c:v>0.00358086753626877</c:v>
                </c:pt>
                <c:pt idx="16">
                  <c:v>0.00351443973432315</c:v>
                </c:pt>
                <c:pt idx="17">
                  <c:v>0.00306686262977805</c:v>
                </c:pt>
                <c:pt idx="18">
                  <c:v>0.00231441268008365</c:v>
                </c:pt>
                <c:pt idx="19">
                  <c:v>0.00102132305401784</c:v>
                </c:pt>
                <c:pt idx="20">
                  <c:v>0.00195330488730409</c:v>
                </c:pt>
                <c:pt idx="21">
                  <c:v>0.00315818705131081</c:v>
                </c:pt>
                <c:pt idx="22">
                  <c:v>0.00342691091929454</c:v>
                </c:pt>
                <c:pt idx="23">
                  <c:v>0.0045084624179531</c:v>
                </c:pt>
                <c:pt idx="24">
                  <c:v>0.00419309910375719</c:v>
                </c:pt>
                <c:pt idx="25">
                  <c:v>0.00821491956986728</c:v>
                </c:pt>
                <c:pt idx="26">
                  <c:v>0.0139597957818426</c:v>
                </c:pt>
                <c:pt idx="27">
                  <c:v>0.0135728863502787</c:v>
                </c:pt>
                <c:pt idx="28">
                  <c:v>0.013435403900967</c:v>
                </c:pt>
                <c:pt idx="29">
                  <c:v>0.0127458703903223</c:v>
                </c:pt>
                <c:pt idx="30">
                  <c:v>0.0143697925508736</c:v>
                </c:pt>
                <c:pt idx="31">
                  <c:v>0.0140420326770325</c:v>
                </c:pt>
                <c:pt idx="32">
                  <c:v>0.0169017671176144</c:v>
                </c:pt>
                <c:pt idx="33">
                  <c:v>0.0174364272578668</c:v>
                </c:pt>
                <c:pt idx="34">
                  <c:v>0.0183979294478528</c:v>
                </c:pt>
                <c:pt idx="35">
                  <c:v>0.0193572991803279</c:v>
                </c:pt>
                <c:pt idx="36">
                  <c:v>0.0196839516294323</c:v>
                </c:pt>
                <c:pt idx="37">
                  <c:v>0.0198866430986781</c:v>
                </c:pt>
                <c:pt idx="38">
                  <c:v>0.0193450227203878</c:v>
                </c:pt>
                <c:pt idx="39">
                  <c:v>0.0196886549472627</c:v>
                </c:pt>
                <c:pt idx="40">
                  <c:v>0.0205351</c:v>
                </c:pt>
                <c:pt idx="41">
                  <c:v>0.021436481</c:v>
                </c:pt>
                <c:pt idx="42">
                  <c:v>0.02368415</c:v>
                </c:pt>
                <c:pt idx="43">
                  <c:v>0.028770027</c:v>
                </c:pt>
                <c:pt idx="44">
                  <c:v>0.028132654</c:v>
                </c:pt>
                <c:pt idx="45">
                  <c:v>0.025184846</c:v>
                </c:pt>
                <c:pt idx="46">
                  <c:v>0.026973016</c:v>
                </c:pt>
                <c:pt idx="47">
                  <c:v>0.027994103</c:v>
                </c:pt>
                <c:pt idx="48">
                  <c:v>0.02747098</c:v>
                </c:pt>
                <c:pt idx="49">
                  <c:v>0.027147341</c:v>
                </c:pt>
                <c:pt idx="50">
                  <c:v>0.029571884</c:v>
                </c:pt>
                <c:pt idx="51">
                  <c:v>0.028280616</c:v>
                </c:pt>
                <c:pt idx="52">
                  <c:v>0.028929316</c:v>
                </c:pt>
                <c:pt idx="53">
                  <c:v>0.03019812</c:v>
                </c:pt>
              </c:numCache>
            </c:numRef>
          </c:val>
        </c:ser>
        <c:ser>
          <c:idx val="2"/>
          <c:order val="2"/>
          <c:tx>
            <c:strRef>
              <c:f>data!$AM$3</c:f>
              <c:strCache>
                <c:ptCount val="1"/>
                <c:pt idx="0">
                  <c:v>Other capital income</c:v>
                </c:pt>
              </c:strCache>
            </c:strRef>
          </c:tx>
          <c:spPr>
            <a:pattFill prst="lgConfetti">
              <a:fgClr>
                <a:schemeClr val="tx1"/>
              </a:fgClr>
              <a:bgClr>
                <a:prstClr val="white"/>
              </a:bgClr>
            </a:pattFill>
            <a:ln w="1905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data!$AM$7:$AM$60</c:f>
              <c:numCache>
                <c:formatCode>General</c:formatCode>
                <c:ptCount val="54"/>
                <c:pt idx="0">
                  <c:v>0.00168474041198938</c:v>
                </c:pt>
                <c:pt idx="1">
                  <c:v>0.00171327987662183</c:v>
                </c:pt>
                <c:pt idx="2">
                  <c:v>0.00148834323640694</c:v>
                </c:pt>
                <c:pt idx="3">
                  <c:v>0.00154634751104424</c:v>
                </c:pt>
                <c:pt idx="4">
                  <c:v>0.0019237615801034</c:v>
                </c:pt>
                <c:pt idx="5">
                  <c:v>0.00201006416663891</c:v>
                </c:pt>
                <c:pt idx="6">
                  <c:v>0.00201014067163856</c:v>
                </c:pt>
                <c:pt idx="7">
                  <c:v>0.00235187562179385</c:v>
                </c:pt>
                <c:pt idx="8">
                  <c:v>0.00251926008518104</c:v>
                </c:pt>
                <c:pt idx="9">
                  <c:v>0.0024604678522243</c:v>
                </c:pt>
                <c:pt idx="10">
                  <c:v>0.00236464430628488</c:v>
                </c:pt>
                <c:pt idx="11">
                  <c:v>0.00260035895616757</c:v>
                </c:pt>
                <c:pt idx="12">
                  <c:v>0.0032947899493474</c:v>
                </c:pt>
                <c:pt idx="13">
                  <c:v>0.00285837550451793</c:v>
                </c:pt>
                <c:pt idx="14">
                  <c:v>0.00268151637573913</c:v>
                </c:pt>
                <c:pt idx="15">
                  <c:v>0.00255974327459827</c:v>
                </c:pt>
                <c:pt idx="16">
                  <c:v>0.00270739635013034</c:v>
                </c:pt>
                <c:pt idx="17">
                  <c:v>0.00325195385086942</c:v>
                </c:pt>
                <c:pt idx="18">
                  <c:v>0.00391507508413639</c:v>
                </c:pt>
                <c:pt idx="19">
                  <c:v>0.00503229963521901</c:v>
                </c:pt>
                <c:pt idx="20">
                  <c:v>0.00547658385284086</c:v>
                </c:pt>
                <c:pt idx="21">
                  <c:v>0.00495344141619851</c:v>
                </c:pt>
                <c:pt idx="22">
                  <c:v>0.00591129848754947</c:v>
                </c:pt>
                <c:pt idx="23">
                  <c:v>0.00671001707255197</c:v>
                </c:pt>
                <c:pt idx="24">
                  <c:v>0.00536353517693565</c:v>
                </c:pt>
                <c:pt idx="25">
                  <c:v>0.00595982115547272</c:v>
                </c:pt>
                <c:pt idx="26">
                  <c:v>0.00738087259250877</c:v>
                </c:pt>
                <c:pt idx="27">
                  <c:v>0.00840338809738863</c:v>
                </c:pt>
                <c:pt idx="28">
                  <c:v>0.00843176377975161</c:v>
                </c:pt>
                <c:pt idx="29">
                  <c:v>0.0079340970534211</c:v>
                </c:pt>
                <c:pt idx="30">
                  <c:v>0.0062570548852201</c:v>
                </c:pt>
                <c:pt idx="31">
                  <c:v>0.00561364488907104</c:v>
                </c:pt>
                <c:pt idx="32">
                  <c:v>0.00582819069235254</c:v>
                </c:pt>
                <c:pt idx="33">
                  <c:v>0.00566111156518185</c:v>
                </c:pt>
                <c:pt idx="34">
                  <c:v>0.00570613496932515</c:v>
                </c:pt>
                <c:pt idx="35">
                  <c:v>0.0058119487704918</c:v>
                </c:pt>
                <c:pt idx="36">
                  <c:v>0.00582639885222382</c:v>
                </c:pt>
                <c:pt idx="37">
                  <c:v>0.00552066810123988</c:v>
                </c:pt>
                <c:pt idx="38">
                  <c:v>0.00605251640916894</c:v>
                </c:pt>
                <c:pt idx="39">
                  <c:v>0.00600969161225515</c:v>
                </c:pt>
                <c:pt idx="40">
                  <c:v>0.005929065</c:v>
                </c:pt>
                <c:pt idx="41">
                  <c:v>0.005827986</c:v>
                </c:pt>
                <c:pt idx="42">
                  <c:v>0.00622831</c:v>
                </c:pt>
                <c:pt idx="43">
                  <c:v>0.008358597</c:v>
                </c:pt>
                <c:pt idx="44">
                  <c:v>0.009945008</c:v>
                </c:pt>
                <c:pt idx="45">
                  <c:v>0.011041833</c:v>
                </c:pt>
                <c:pt idx="46">
                  <c:v>0.008808632</c:v>
                </c:pt>
                <c:pt idx="47">
                  <c:v>0.006841908</c:v>
                </c:pt>
                <c:pt idx="48">
                  <c:v>0.007087588</c:v>
                </c:pt>
                <c:pt idx="49">
                  <c:v>0.006500899</c:v>
                </c:pt>
                <c:pt idx="50">
                  <c:v>0.006927124</c:v>
                </c:pt>
                <c:pt idx="51">
                  <c:v>0.006557824</c:v>
                </c:pt>
                <c:pt idx="52">
                  <c:v>0.006797932</c:v>
                </c:pt>
                <c:pt idx="53">
                  <c:v>0.00633516</c:v>
                </c:pt>
              </c:numCache>
            </c:numRef>
          </c:val>
        </c:ser>
        <c:ser>
          <c:idx val="3"/>
          <c:order val="3"/>
          <c:tx>
            <c:strRef>
              <c:f>data!$AI$3</c:f>
              <c:strCache>
                <c:ptCount val="1"/>
                <c:pt idx="0">
                  <c:v>Dividends</c:v>
                </c:pt>
              </c:strCache>
            </c:strRef>
          </c:tx>
          <c:spPr>
            <a:pattFill prst="dkDnDiag">
              <a:fgClr>
                <a:schemeClr val="tx1"/>
              </a:fgClr>
              <a:bgClr>
                <a:prstClr val="white"/>
              </a:bgClr>
            </a:pattFill>
            <a:ln w="1905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data!$AI$7:$AI$60</c:f>
              <c:numCache>
                <c:formatCode>General</c:formatCode>
                <c:ptCount val="54"/>
                <c:pt idx="0">
                  <c:v>0.00872192170850632</c:v>
                </c:pt>
                <c:pt idx="1">
                  <c:v>0.0087915229902005</c:v>
                </c:pt>
                <c:pt idx="2">
                  <c:v>0.00888820268446257</c:v>
                </c:pt>
                <c:pt idx="3">
                  <c:v>0.00898773173795653</c:v>
                </c:pt>
                <c:pt idx="4">
                  <c:v>0.00816694190511708</c:v>
                </c:pt>
                <c:pt idx="5">
                  <c:v>0.007703579252243</c:v>
                </c:pt>
                <c:pt idx="6">
                  <c:v>0.00851879119868215</c:v>
                </c:pt>
                <c:pt idx="7">
                  <c:v>0.00688918059141464</c:v>
                </c:pt>
                <c:pt idx="8">
                  <c:v>0.00615536356627018</c:v>
                </c:pt>
                <c:pt idx="9">
                  <c:v>0.00579804753202525</c:v>
                </c:pt>
                <c:pt idx="10">
                  <c:v>0.00547063588880541</c:v>
                </c:pt>
                <c:pt idx="11">
                  <c:v>0.00512793950434852</c:v>
                </c:pt>
                <c:pt idx="12">
                  <c:v>0.00540045196498138</c:v>
                </c:pt>
                <c:pt idx="13">
                  <c:v>0.00508659837503322</c:v>
                </c:pt>
                <c:pt idx="14">
                  <c:v>0.0050013234336806</c:v>
                </c:pt>
                <c:pt idx="15">
                  <c:v>0.00500864916659594</c:v>
                </c:pt>
                <c:pt idx="16">
                  <c:v>0.00502939300994064</c:v>
                </c:pt>
                <c:pt idx="17">
                  <c:v>0.00516227893084336</c:v>
                </c:pt>
                <c:pt idx="18">
                  <c:v>0.00512918027873332</c:v>
                </c:pt>
                <c:pt idx="19">
                  <c:v>0.00491754218595548</c:v>
                </c:pt>
                <c:pt idx="20">
                  <c:v>0.0054183124826789</c:v>
                </c:pt>
                <c:pt idx="21">
                  <c:v>0.00488189101059151</c:v>
                </c:pt>
                <c:pt idx="22">
                  <c:v>0.00371646288496878</c:v>
                </c:pt>
                <c:pt idx="23">
                  <c:v>0.00447853312624967</c:v>
                </c:pt>
                <c:pt idx="24">
                  <c:v>0.0050072840842792</c:v>
                </c:pt>
                <c:pt idx="25">
                  <c:v>0.00358643767126978</c:v>
                </c:pt>
                <c:pt idx="26">
                  <c:v>0.00556134100596873</c:v>
                </c:pt>
                <c:pt idx="27">
                  <c:v>0.0048253818874081</c:v>
                </c:pt>
                <c:pt idx="28">
                  <c:v>0.00471120294389773</c:v>
                </c:pt>
                <c:pt idx="29">
                  <c:v>0.00407519588607968</c:v>
                </c:pt>
                <c:pt idx="30">
                  <c:v>0.00379481638412899</c:v>
                </c:pt>
                <c:pt idx="31">
                  <c:v>0.00341461213702848</c:v>
                </c:pt>
                <c:pt idx="32">
                  <c:v>0.00340515138300046</c:v>
                </c:pt>
                <c:pt idx="33">
                  <c:v>0.00351274008990601</c:v>
                </c:pt>
                <c:pt idx="34">
                  <c:v>0.00360444785276074</c:v>
                </c:pt>
                <c:pt idx="35">
                  <c:v>0.00365849385245902</c:v>
                </c:pt>
                <c:pt idx="36">
                  <c:v>0.00355810616929699</c:v>
                </c:pt>
                <c:pt idx="37">
                  <c:v>0.00356939747924992</c:v>
                </c:pt>
                <c:pt idx="38">
                  <c:v>0.00398703221246087</c:v>
                </c:pt>
                <c:pt idx="39">
                  <c:v>0.00326886991461577</c:v>
                </c:pt>
                <c:pt idx="40">
                  <c:v>0.00350165</c:v>
                </c:pt>
                <c:pt idx="41">
                  <c:v>0.004728366</c:v>
                </c:pt>
                <c:pt idx="42">
                  <c:v>0.006815235</c:v>
                </c:pt>
                <c:pt idx="43">
                  <c:v>0.007248774</c:v>
                </c:pt>
                <c:pt idx="44">
                  <c:v>0.008266392</c:v>
                </c:pt>
                <c:pt idx="45">
                  <c:v>0.00962998</c:v>
                </c:pt>
                <c:pt idx="46">
                  <c:v>0.008777368</c:v>
                </c:pt>
                <c:pt idx="47">
                  <c:v>0.006560348</c:v>
                </c:pt>
                <c:pt idx="48">
                  <c:v>0.008553208</c:v>
                </c:pt>
                <c:pt idx="49">
                  <c:v>0.007386379</c:v>
                </c:pt>
                <c:pt idx="50">
                  <c:v>0.0123251</c:v>
                </c:pt>
                <c:pt idx="51">
                  <c:v>0.00746538</c:v>
                </c:pt>
                <c:pt idx="52">
                  <c:v>0.008886086</c:v>
                </c:pt>
                <c:pt idx="53">
                  <c:v>0.01099614</c:v>
                </c:pt>
              </c:numCache>
            </c:numRef>
          </c:val>
        </c:ser>
        <c:dLbls>
          <c:showLegendKey val="0"/>
          <c:showVal val="0"/>
          <c:showCatName val="0"/>
          <c:showSerName val="0"/>
          <c:showPercent val="0"/>
          <c:showBubbleSize val="0"/>
        </c:dLbls>
        <c:axId val="1824949800"/>
        <c:axId val="1831562104"/>
      </c:areaChart>
      <c:catAx>
        <c:axId val="1824949800"/>
        <c:scaling>
          <c:orientation val="minMax"/>
        </c:scaling>
        <c:delete val="0"/>
        <c:axPos val="b"/>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5400000" vert="horz"/>
          <a:lstStyle/>
          <a:p>
            <a:pPr>
              <a:defRPr sz="1625" b="1" i="0" u="none" strike="noStrike" baseline="0">
                <a:solidFill>
                  <a:srgbClr val="000000"/>
                </a:solidFill>
                <a:latin typeface="Arial"/>
                <a:ea typeface="Arial"/>
                <a:cs typeface="Arial"/>
              </a:defRPr>
            </a:pPr>
            <a:endParaRPr lang="en-US"/>
          </a:p>
        </c:txPr>
        <c:crossAx val="1831562104"/>
        <c:crossesAt val="0.0"/>
        <c:auto val="1"/>
        <c:lblAlgn val="ctr"/>
        <c:lblOffset val="100"/>
        <c:tickLblSkip val="5"/>
        <c:tickMarkSkip val="5"/>
        <c:noMultiLvlLbl val="0"/>
      </c:catAx>
      <c:valAx>
        <c:axId val="1831562104"/>
        <c:scaling>
          <c:orientation val="minMax"/>
          <c:max val="0.09"/>
          <c:min val="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625" b="1" i="0" u="none" strike="noStrike" baseline="0">
                <a:solidFill>
                  <a:srgbClr val="000000"/>
                </a:solidFill>
                <a:latin typeface="Arial"/>
                <a:ea typeface="Arial"/>
                <a:cs typeface="Arial"/>
              </a:defRPr>
            </a:pPr>
            <a:endParaRPr lang="en-US"/>
          </a:p>
        </c:txPr>
        <c:crossAx val="1824949800"/>
        <c:crosses val="autoZero"/>
        <c:crossBetween val="midCat"/>
      </c:valAx>
      <c:spPr>
        <a:solidFill>
          <a:srgbClr val="FFFFFF"/>
        </a:solidFill>
        <a:ln w="12700">
          <a:solidFill>
            <a:srgbClr val="000000"/>
          </a:solidFill>
          <a:prstDash val="solid"/>
        </a:ln>
      </c:spPr>
    </c:plotArea>
    <c:legend>
      <c:legendPos val="r"/>
      <c:layout>
        <c:manualLayout>
          <c:xMode val="edge"/>
          <c:yMode val="edge"/>
          <c:x val="0.149640061179403"/>
          <c:y val="0.167023554603854"/>
          <c:w val="0.256114881323288"/>
          <c:h val="0.274089935760171"/>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88477879114"/>
          <c:y val="0.107066381156317"/>
          <c:w val="0.743884438905568"/>
          <c:h val="0.676659528907923"/>
        </c:manualLayout>
      </c:layout>
      <c:areaChart>
        <c:grouping val="stacked"/>
        <c:varyColors val="0"/>
        <c:ser>
          <c:idx val="1"/>
          <c:order val="0"/>
          <c:tx>
            <c:strRef>
              <c:f>data!$BD$4</c:f>
              <c:strCache>
                <c:ptCount val="1"/>
                <c:pt idx="0">
                  <c:v>Income excluding capital gains</c:v>
                </c:pt>
              </c:strCache>
            </c:strRef>
          </c:tx>
          <c:spPr>
            <a:pattFill prst="wdUpDiag">
              <a:fgClr>
                <a:schemeClr val="tx1"/>
              </a:fgClr>
              <a:bgClr>
                <a:prstClr val="white"/>
              </a:bgClr>
            </a:pattFill>
            <a:ln w="1905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data!$BD$7:$BD$60</c:f>
              <c:numCache>
                <c:formatCode>0.0000</c:formatCode>
                <c:ptCount val="54"/>
                <c:pt idx="0">
                  <c:v>0.0174757905630781</c:v>
                </c:pt>
                <c:pt idx="1">
                  <c:v>0.0172863904487117</c:v>
                </c:pt>
                <c:pt idx="2">
                  <c:v>0.0165222179904164</c:v>
                </c:pt>
                <c:pt idx="3">
                  <c:v>0.0163378341753834</c:v>
                </c:pt>
                <c:pt idx="4">
                  <c:v>0.017399628293235</c:v>
                </c:pt>
                <c:pt idx="5">
                  <c:v>0.0171782837347176</c:v>
                </c:pt>
                <c:pt idx="6">
                  <c:v>0.0160843128247549</c:v>
                </c:pt>
                <c:pt idx="7">
                  <c:v>0.0153757004257651</c:v>
                </c:pt>
                <c:pt idx="8">
                  <c:v>0.0161887428331431</c:v>
                </c:pt>
                <c:pt idx="9">
                  <c:v>0.015252155227048</c:v>
                </c:pt>
                <c:pt idx="10">
                  <c:v>0.014580668719603</c:v>
                </c:pt>
                <c:pt idx="11">
                  <c:v>0.0147781359974731</c:v>
                </c:pt>
                <c:pt idx="12">
                  <c:v>0.0176477043684266</c:v>
                </c:pt>
                <c:pt idx="13">
                  <c:v>0.0175252862190015</c:v>
                </c:pt>
                <c:pt idx="14">
                  <c:v>0.0171139304480415</c:v>
                </c:pt>
                <c:pt idx="15">
                  <c:v>0.0169509234067276</c:v>
                </c:pt>
                <c:pt idx="16">
                  <c:v>0.0174042372420362</c:v>
                </c:pt>
                <c:pt idx="17">
                  <c:v>0.0170105480004056</c:v>
                </c:pt>
                <c:pt idx="18">
                  <c:v>0.0175150610509621</c:v>
                </c:pt>
                <c:pt idx="19">
                  <c:v>0.017166994743459</c:v>
                </c:pt>
                <c:pt idx="20">
                  <c:v>0.0194390292351899</c:v>
                </c:pt>
                <c:pt idx="21">
                  <c:v>0.0200015070309307</c:v>
                </c:pt>
                <c:pt idx="22">
                  <c:v>0.0221595159892993</c:v>
                </c:pt>
                <c:pt idx="23">
                  <c:v>0.022029282876593</c:v>
                </c:pt>
                <c:pt idx="24">
                  <c:v>0.0178552063701904</c:v>
                </c:pt>
                <c:pt idx="25">
                  <c:v>0.0316757931143016</c:v>
                </c:pt>
                <c:pt idx="26">
                  <c:v>0.0454483044411493</c:v>
                </c:pt>
                <c:pt idx="27">
                  <c:v>0.041924541845194</c:v>
                </c:pt>
                <c:pt idx="28">
                  <c:v>0.044620889709364</c:v>
                </c:pt>
                <c:pt idx="29">
                  <c:v>0.0402191858039491</c:v>
                </c:pt>
                <c:pt idx="30">
                  <c:v>0.0481205505098753</c:v>
                </c:pt>
                <c:pt idx="31">
                  <c:v>0.0428404257284749</c:v>
                </c:pt>
                <c:pt idx="32">
                  <c:v>0.0425816914521021</c:v>
                </c:pt>
                <c:pt idx="33">
                  <c:v>0.045341036</c:v>
                </c:pt>
                <c:pt idx="34">
                  <c:v>0.0470238</c:v>
                </c:pt>
                <c:pt idx="35">
                  <c:v>0.05001035</c:v>
                </c:pt>
                <c:pt idx="36">
                  <c:v>0.051807964</c:v>
                </c:pt>
                <c:pt idx="37">
                  <c:v>0.054903132</c:v>
                </c:pt>
                <c:pt idx="38">
                  <c:v>0.05917088</c:v>
                </c:pt>
                <c:pt idx="39">
                  <c:v>0.055561791</c:v>
                </c:pt>
                <c:pt idx="40">
                  <c:v>0.052979997</c:v>
                </c:pt>
                <c:pt idx="41">
                  <c:v>0.053991221</c:v>
                </c:pt>
                <c:pt idx="42">
                  <c:v>0.05875872</c:v>
                </c:pt>
                <c:pt idx="43">
                  <c:v>0.064223448</c:v>
                </c:pt>
                <c:pt idx="44">
                  <c:v>0.065275204</c:v>
                </c:pt>
                <c:pt idx="45">
                  <c:v>0.06611315</c:v>
                </c:pt>
                <c:pt idx="46">
                  <c:v>0.068588</c:v>
                </c:pt>
                <c:pt idx="47">
                  <c:v>0.06445215</c:v>
                </c:pt>
                <c:pt idx="48">
                  <c:v>0.066997546</c:v>
                </c:pt>
                <c:pt idx="49">
                  <c:v>0.064389434</c:v>
                </c:pt>
                <c:pt idx="50">
                  <c:v>0.072801792</c:v>
                </c:pt>
                <c:pt idx="51">
                  <c:v>0.065809518</c:v>
                </c:pt>
                <c:pt idx="52">
                  <c:v>0.065318098</c:v>
                </c:pt>
                <c:pt idx="53">
                  <c:v>0.065207648</c:v>
                </c:pt>
              </c:numCache>
            </c:numRef>
          </c:val>
        </c:ser>
        <c:ser>
          <c:idx val="2"/>
          <c:order val="1"/>
          <c:tx>
            <c:strRef>
              <c:f>data!$BC$4</c:f>
              <c:strCache>
                <c:ptCount val="1"/>
                <c:pt idx="0">
                  <c:v>Realized capital gains </c:v>
                </c:pt>
              </c:strCache>
            </c:strRef>
          </c:tx>
          <c:spPr>
            <a:pattFill prst="pct5">
              <a:fgClr>
                <a:schemeClr val="tx1"/>
              </a:fgClr>
              <a:bgClr>
                <a:prstClr val="white"/>
              </a:bgClr>
            </a:pattFill>
            <a:ln w="19050">
              <a:solidFill>
                <a:srgbClr val="000000"/>
              </a:solidFill>
              <a:prstDash val="solid"/>
            </a:ln>
          </c:spPr>
          <c:cat>
            <c:numRef>
              <c:f>data!$A$7:$A$60</c:f>
              <c:numCache>
                <c:formatCode>General</c:formatCode>
                <c:ptCount val="54"/>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pt idx="51">
                  <c:v>2013.0</c:v>
                </c:pt>
                <c:pt idx="52">
                  <c:v>2014.0</c:v>
                </c:pt>
                <c:pt idx="53">
                  <c:v>2015.0</c:v>
                </c:pt>
              </c:numCache>
            </c:numRef>
          </c:cat>
          <c:val>
            <c:numRef>
              <c:f>data!$BC$7:$BC$60</c:f>
              <c:numCache>
                <c:formatCode>0.0000</c:formatCode>
                <c:ptCount val="54"/>
                <c:pt idx="0">
                  <c:v>0.0144669876731858</c:v>
                </c:pt>
                <c:pt idx="1">
                  <c:v>0.0141726323633536</c:v>
                </c:pt>
                <c:pt idx="2">
                  <c:v>0.0172024957694544</c:v>
                </c:pt>
                <c:pt idx="3">
                  <c:v>0.0202136024843849</c:v>
                </c:pt>
                <c:pt idx="4">
                  <c:v>0.0164532415587836</c:v>
                </c:pt>
                <c:pt idx="5">
                  <c:v>0.0195917712792331</c:v>
                </c:pt>
                <c:pt idx="6">
                  <c:v>0.0241442930162832</c:v>
                </c:pt>
                <c:pt idx="7">
                  <c:v>0.0215612623828812</c:v>
                </c:pt>
                <c:pt idx="8">
                  <c:v>0.0115647043626192</c:v>
                </c:pt>
                <c:pt idx="9">
                  <c:v>0.0146252004474113</c:v>
                </c:pt>
                <c:pt idx="10">
                  <c:v>0.0166776691136727</c:v>
                </c:pt>
                <c:pt idx="11">
                  <c:v>0.0128227202348348</c:v>
                </c:pt>
                <c:pt idx="12">
                  <c:v>0.00963462501609698</c:v>
                </c:pt>
                <c:pt idx="13">
                  <c:v>0.00811983922378229</c:v>
                </c:pt>
                <c:pt idx="14">
                  <c:v>0.00883351476917455</c:v>
                </c:pt>
                <c:pt idx="15">
                  <c:v>0.0101283997268762</c:v>
                </c:pt>
                <c:pt idx="16">
                  <c:v>0.0090754327849499</c:v>
                </c:pt>
                <c:pt idx="17">
                  <c:v>0.0173820977019092</c:v>
                </c:pt>
                <c:pt idx="18">
                  <c:v>0.0165801037398572</c:v>
                </c:pt>
                <c:pt idx="19">
                  <c:v>0.0184949321388831</c:v>
                </c:pt>
                <c:pt idx="20">
                  <c:v>0.0223186652012902</c:v>
                </c:pt>
                <c:pt idx="21">
                  <c:v>0.0262072142689122</c:v>
                </c:pt>
                <c:pt idx="22">
                  <c:v>0.0276515171017657</c:v>
                </c:pt>
                <c:pt idx="23">
                  <c:v>0.0311510062168031</c:v>
                </c:pt>
                <c:pt idx="24">
                  <c:v>0.0561237551406266</c:v>
                </c:pt>
                <c:pt idx="25">
                  <c:v>0.0173144809720357</c:v>
                </c:pt>
                <c:pt idx="26">
                  <c:v>0.0225420014637117</c:v>
                </c:pt>
                <c:pt idx="27">
                  <c:v>0.0180695331236823</c:v>
                </c:pt>
                <c:pt idx="28">
                  <c:v>0.0136242493325402</c:v>
                </c:pt>
                <c:pt idx="29">
                  <c:v>0.0110090291378321</c:v>
                </c:pt>
                <c:pt idx="30">
                  <c:v>0.0121944967375784</c:v>
                </c:pt>
                <c:pt idx="31">
                  <c:v>0.0144664891619185</c:v>
                </c:pt>
                <c:pt idx="32">
                  <c:v>0.0144582669402407</c:v>
                </c:pt>
                <c:pt idx="33">
                  <c:v>0.016718964</c:v>
                </c:pt>
                <c:pt idx="34">
                  <c:v>0.0253762</c:v>
                </c:pt>
                <c:pt idx="35">
                  <c:v>0.03183965</c:v>
                </c:pt>
                <c:pt idx="36">
                  <c:v>0.038152036</c:v>
                </c:pt>
                <c:pt idx="37">
                  <c:v>0.041316868</c:v>
                </c:pt>
                <c:pt idx="38">
                  <c:v>0.04959912</c:v>
                </c:pt>
                <c:pt idx="39">
                  <c:v>0.028128209</c:v>
                </c:pt>
                <c:pt idx="40">
                  <c:v>0.020430003</c:v>
                </c:pt>
                <c:pt idx="41">
                  <c:v>0.024678779</c:v>
                </c:pt>
                <c:pt idx="42">
                  <c:v>0.03589128</c:v>
                </c:pt>
                <c:pt idx="43">
                  <c:v>0.045616552</c:v>
                </c:pt>
                <c:pt idx="44">
                  <c:v>0.050604796</c:v>
                </c:pt>
                <c:pt idx="45">
                  <c:v>0.05663685</c:v>
                </c:pt>
                <c:pt idx="46">
                  <c:v>0.035412</c:v>
                </c:pt>
                <c:pt idx="47">
                  <c:v>0.01849785</c:v>
                </c:pt>
                <c:pt idx="48">
                  <c:v>0.029582454</c:v>
                </c:pt>
                <c:pt idx="49">
                  <c:v>0.028270566</c:v>
                </c:pt>
                <c:pt idx="50">
                  <c:v>0.044318208</c:v>
                </c:pt>
                <c:pt idx="51">
                  <c:v>0.028500482</c:v>
                </c:pt>
                <c:pt idx="52">
                  <c:v>0.039391902</c:v>
                </c:pt>
                <c:pt idx="53">
                  <c:v>0.043762352</c:v>
                </c:pt>
              </c:numCache>
            </c:numRef>
          </c:val>
        </c:ser>
        <c:dLbls>
          <c:showLegendKey val="0"/>
          <c:showVal val="0"/>
          <c:showCatName val="0"/>
          <c:showSerName val="0"/>
          <c:showPercent val="0"/>
          <c:showBubbleSize val="0"/>
        </c:dLbls>
        <c:axId val="1824766136"/>
        <c:axId val="1830992072"/>
      </c:areaChart>
      <c:catAx>
        <c:axId val="1824766136"/>
        <c:scaling>
          <c:orientation val="minMax"/>
        </c:scaling>
        <c:delete val="0"/>
        <c:axPos val="b"/>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5400000" vert="horz"/>
          <a:lstStyle/>
          <a:p>
            <a:pPr>
              <a:defRPr sz="1625" b="1" i="0" u="none" strike="noStrike" baseline="0">
                <a:solidFill>
                  <a:srgbClr val="000000"/>
                </a:solidFill>
                <a:latin typeface="Arial"/>
                <a:ea typeface="Arial"/>
                <a:cs typeface="Arial"/>
              </a:defRPr>
            </a:pPr>
            <a:endParaRPr lang="en-US"/>
          </a:p>
        </c:txPr>
        <c:crossAx val="1830992072"/>
        <c:crossesAt val="0.0"/>
        <c:auto val="1"/>
        <c:lblAlgn val="ctr"/>
        <c:lblOffset val="100"/>
        <c:tickLblSkip val="5"/>
        <c:tickMarkSkip val="5"/>
        <c:noMultiLvlLbl val="0"/>
      </c:catAx>
      <c:valAx>
        <c:axId val="1830992072"/>
        <c:scaling>
          <c:orientation val="minMax"/>
          <c:max val="0.125"/>
          <c:min val="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625" b="1" i="0" u="none" strike="noStrike" baseline="0">
                <a:solidFill>
                  <a:srgbClr val="000000"/>
                </a:solidFill>
                <a:latin typeface="Arial"/>
                <a:ea typeface="Arial"/>
                <a:cs typeface="Arial"/>
              </a:defRPr>
            </a:pPr>
            <a:endParaRPr lang="en-US"/>
          </a:p>
        </c:txPr>
        <c:crossAx val="1824766136"/>
        <c:crosses val="autoZero"/>
        <c:crossBetween val="midCat"/>
      </c:valAx>
      <c:spPr>
        <a:solidFill>
          <a:srgbClr val="FFFFFF"/>
        </a:solidFill>
        <a:ln w="12700">
          <a:solidFill>
            <a:srgbClr val="000000"/>
          </a:solidFill>
          <a:prstDash val="solid"/>
        </a:ln>
      </c:spPr>
    </c:plotArea>
    <c:legend>
      <c:legendPos val="r"/>
      <c:layout>
        <c:manualLayout>
          <c:xMode val="edge"/>
          <c:yMode val="edge"/>
          <c:x val="0.164028550388036"/>
          <c:y val="0.137044967880086"/>
          <c:w val="0.385611284200986"/>
          <c:h val="0.194860813704497"/>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data!$BM$4</c:f>
              <c:strCache>
                <c:ptCount val="1"/>
                <c:pt idx="0">
                  <c:v>Top 0.1% wage income share (SSA data)</c:v>
                </c:pt>
              </c:strCache>
            </c:strRef>
          </c:tx>
          <c:spPr>
            <a:ln w="25400">
              <a:solidFill>
                <a:srgbClr val="000000"/>
              </a:solidFill>
              <a:prstDash val="solid"/>
            </a:ln>
          </c:spPr>
          <c:marker>
            <c:symbol val="triangle"/>
            <c:size val="9"/>
            <c:spPr>
              <a:solidFill>
                <a:srgbClr val="000000"/>
              </a:solidFill>
              <a:ln>
                <a:solidFill>
                  <a:srgbClr val="000000"/>
                </a:solidFill>
                <a:prstDash val="solid"/>
              </a:ln>
            </c:spPr>
          </c:marker>
          <c:cat>
            <c:numRef>
              <c:f>data!$A$35:$A$60</c:f>
              <c:numCache>
                <c:formatCode>General</c:formatCode>
                <c:ptCount val="26"/>
                <c:pt idx="0">
                  <c:v>1990.0</c:v>
                </c:pt>
                <c:pt idx="1">
                  <c:v>1991.0</c:v>
                </c:pt>
                <c:pt idx="2">
                  <c:v>1992.0</c:v>
                </c:pt>
                <c:pt idx="3">
                  <c:v>1993.0</c:v>
                </c:pt>
                <c:pt idx="4">
                  <c:v>1994.0</c:v>
                </c:pt>
                <c:pt idx="5">
                  <c:v>1995.0</c:v>
                </c:pt>
                <c:pt idx="6">
                  <c:v>1996.0</c:v>
                </c:pt>
                <c:pt idx="7">
                  <c:v>1997.0</c:v>
                </c:pt>
                <c:pt idx="8">
                  <c:v>1998.0</c:v>
                </c:pt>
                <c:pt idx="9">
                  <c:v>1999.0</c:v>
                </c:pt>
                <c:pt idx="10">
                  <c:v>2000.0</c:v>
                </c:pt>
                <c:pt idx="11">
                  <c:v>2001.0</c:v>
                </c:pt>
                <c:pt idx="12">
                  <c:v>2002.0</c:v>
                </c:pt>
                <c:pt idx="13">
                  <c:v>2003.0</c:v>
                </c:pt>
                <c:pt idx="14">
                  <c:v>2004.0</c:v>
                </c:pt>
                <c:pt idx="15">
                  <c:v>2005.0</c:v>
                </c:pt>
                <c:pt idx="16">
                  <c:v>2006.0</c:v>
                </c:pt>
                <c:pt idx="17">
                  <c:v>2007.0</c:v>
                </c:pt>
                <c:pt idx="18">
                  <c:v>2008.0</c:v>
                </c:pt>
                <c:pt idx="19">
                  <c:v>2009.0</c:v>
                </c:pt>
                <c:pt idx="20">
                  <c:v>2010.0</c:v>
                </c:pt>
                <c:pt idx="21">
                  <c:v>2011.0</c:v>
                </c:pt>
                <c:pt idx="22">
                  <c:v>2012.0</c:v>
                </c:pt>
                <c:pt idx="23">
                  <c:v>2013.0</c:v>
                </c:pt>
                <c:pt idx="24">
                  <c:v>2014.0</c:v>
                </c:pt>
                <c:pt idx="25">
                  <c:v>2015.0</c:v>
                </c:pt>
              </c:numCache>
            </c:numRef>
          </c:cat>
          <c:val>
            <c:numRef>
              <c:f>data!$BM$35:$BM$60</c:f>
              <c:numCache>
                <c:formatCode>General</c:formatCode>
                <c:ptCount val="26"/>
                <c:pt idx="0">
                  <c:v>0.03494</c:v>
                </c:pt>
                <c:pt idx="1">
                  <c:v>0.03135</c:v>
                </c:pt>
                <c:pt idx="2">
                  <c:v>0.0383</c:v>
                </c:pt>
                <c:pt idx="3">
                  <c:v>0.03493</c:v>
                </c:pt>
                <c:pt idx="4">
                  <c:v>0.03179</c:v>
                </c:pt>
                <c:pt idx="5">
                  <c:v>0.03466</c:v>
                </c:pt>
                <c:pt idx="6">
                  <c:v>0.0368</c:v>
                </c:pt>
                <c:pt idx="7">
                  <c:v>0.04107</c:v>
                </c:pt>
                <c:pt idx="8">
                  <c:v>0.04468</c:v>
                </c:pt>
                <c:pt idx="9">
                  <c:v>0.04999</c:v>
                </c:pt>
                <c:pt idx="10">
                  <c:v>0.055</c:v>
                </c:pt>
                <c:pt idx="11">
                  <c:v>0.04698</c:v>
                </c:pt>
                <c:pt idx="12">
                  <c:v>0.04155</c:v>
                </c:pt>
                <c:pt idx="13">
                  <c:v>0.04175</c:v>
                </c:pt>
                <c:pt idx="14">
                  <c:v>0.04727</c:v>
                </c:pt>
                <c:pt idx="15">
                  <c:v>0.04965</c:v>
                </c:pt>
                <c:pt idx="16">
                  <c:v>0.05109</c:v>
                </c:pt>
                <c:pt idx="17">
                  <c:v>0.05451</c:v>
                </c:pt>
                <c:pt idx="18">
                  <c:v>0.04907</c:v>
                </c:pt>
                <c:pt idx="19">
                  <c:v>0.04211</c:v>
                </c:pt>
                <c:pt idx="20">
                  <c:v>0.04657</c:v>
                </c:pt>
                <c:pt idx="21">
                  <c:v>0.04664</c:v>
                </c:pt>
                <c:pt idx="22">
                  <c:v>0.05161</c:v>
                </c:pt>
                <c:pt idx="23">
                  <c:v>0.04696</c:v>
                </c:pt>
                <c:pt idx="24">
                  <c:v>0.0496</c:v>
                </c:pt>
                <c:pt idx="25">
                  <c:v>0.04916</c:v>
                </c:pt>
              </c:numCache>
            </c:numRef>
          </c:val>
          <c:smooth val="0"/>
        </c:ser>
        <c:dLbls>
          <c:showLegendKey val="0"/>
          <c:showVal val="0"/>
          <c:showCatName val="0"/>
          <c:showSerName val="0"/>
          <c:showPercent val="0"/>
          <c:showBubbleSize val="0"/>
        </c:dLbls>
        <c:marker val="1"/>
        <c:smooth val="0"/>
        <c:axId val="1825402936"/>
        <c:axId val="2047354296"/>
      </c:lineChart>
      <c:catAx>
        <c:axId val="1825402936"/>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2047354296"/>
        <c:crossesAt val="0.0"/>
        <c:auto val="1"/>
        <c:lblAlgn val="ctr"/>
        <c:lblOffset val="100"/>
        <c:tickLblSkip val="2"/>
        <c:tickMarkSkip val="2"/>
        <c:noMultiLvlLbl val="0"/>
      </c:catAx>
      <c:valAx>
        <c:axId val="2047354296"/>
        <c:scaling>
          <c:orientation val="minMax"/>
        </c:scaling>
        <c:delete val="0"/>
        <c:axPos val="l"/>
        <c:majorGridlines>
          <c:spPr>
            <a:ln w="3175">
              <a:solidFill>
                <a:srgbClr val="000000"/>
              </a:solidFill>
              <a:prstDash val="solid"/>
            </a:ln>
          </c:spPr>
        </c:majorGridlines>
        <c:title>
          <c:tx>
            <c:rich>
              <a:bodyPr/>
              <a:lstStyle/>
              <a:p>
                <a:pPr>
                  <a:defRPr sz="1600" b="1" i="0" u="none" strike="noStrike" baseline="0">
                    <a:solidFill>
                      <a:srgbClr val="000000"/>
                    </a:solidFill>
                    <a:latin typeface="Arial"/>
                    <a:ea typeface="Arial"/>
                    <a:cs typeface="Arial"/>
                  </a:defRPr>
                </a:pPr>
                <a:r>
                  <a:rPr lang="en-US" sz="1600"/>
                  <a:t>Share of total wage income </a:t>
                </a:r>
              </a:p>
            </c:rich>
          </c:tx>
          <c:layout>
            <c:manualLayout>
              <c:xMode val="edge"/>
              <c:yMode val="edge"/>
              <c:x val="0.0359712230215827"/>
              <c:y val="0.24625267665952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25402936"/>
        <c:crosses val="autoZero"/>
        <c:crossBetween val="midCat"/>
      </c:valAx>
      <c:spPr>
        <a:solidFill>
          <a:srgbClr val="FFFFFF"/>
        </a:solidFill>
        <a:ln w="3175">
          <a:solidFill>
            <a:srgbClr val="000000"/>
          </a:solidFill>
          <a:prstDash val="solid"/>
        </a:ln>
      </c:spPr>
    </c:plotArea>
    <c:legend>
      <c:legendPos val="r"/>
      <c:layout>
        <c:manualLayout>
          <c:xMode val="edge"/>
          <c:yMode val="edge"/>
          <c:x val="0.240287656488982"/>
          <c:y val="0.63169164882227"/>
          <c:w val="0.561150739251119"/>
          <c:h val="0.160599571734475"/>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orientation="landscape" verticalDpi="96"/>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2000" b="1" i="0" u="none" strike="noStrike" baseline="0">
                <a:solidFill>
                  <a:srgbClr val="000000"/>
                </a:solidFill>
                <a:latin typeface="Arial"/>
                <a:ea typeface="Arial"/>
                <a:cs typeface="Arial"/>
              </a:defRPr>
            </a:pPr>
            <a:r>
              <a:rPr lang="en-US" dirty="0" smtClean="0"/>
              <a:t>B. Short-run and medium-run</a:t>
            </a:r>
            <a:r>
              <a:rPr lang="en-US" baseline="0" dirty="0" smtClean="0"/>
              <a:t> elasticity estimation</a:t>
            </a:r>
            <a:endParaRPr lang="en-US" dirty="0"/>
          </a:p>
        </c:rich>
      </c:tx>
      <c:layout>
        <c:manualLayout>
          <c:xMode val="edge"/>
          <c:yMode val="edge"/>
          <c:x val="0.14388477879114"/>
          <c:y val="0.0235546038543897"/>
        </c:manualLayout>
      </c:layout>
      <c:overlay val="0"/>
      <c:spPr>
        <a:noFill/>
        <a:ln w="25400">
          <a:noFill/>
        </a:ln>
      </c:spPr>
    </c:title>
    <c:autoTitleDeleted val="0"/>
    <c:plotArea>
      <c:layout>
        <c:manualLayout>
          <c:layoutTarget val="inner"/>
          <c:xMode val="edge"/>
          <c:yMode val="edge"/>
          <c:x val="0.143884816270225"/>
          <c:y val="0.11134903640257"/>
          <c:w val="0.748201044605171"/>
          <c:h val="0.706638115631692"/>
        </c:manualLayout>
      </c:layout>
      <c:lineChart>
        <c:grouping val="standard"/>
        <c:varyColors val="0"/>
        <c:ser>
          <c:idx val="2"/>
          <c:order val="0"/>
          <c:tx>
            <c:strRef>
              <c:f>data!$M$3</c:f>
              <c:strCache>
                <c:ptCount val="1"/>
                <c:pt idx="0">
                  <c:v>Top 1% income share</c:v>
                </c:pt>
              </c:strCache>
            </c:strRef>
          </c:tx>
          <c:spPr>
            <a:ln w="38100">
              <a:solidFill>
                <a:srgbClr val="000000"/>
              </a:solidFill>
              <a:prstDash val="solid"/>
            </a:ln>
          </c:spPr>
          <c:marker>
            <c:symbol val="triangle"/>
            <c:size val="10"/>
            <c:spPr>
              <a:solidFill>
                <a:srgbClr val="000000"/>
              </a:solidFill>
              <a:ln>
                <a:solidFill>
                  <a:srgbClr val="000000"/>
                </a:solidFill>
                <a:prstDash val="solid"/>
              </a:ln>
            </c:spPr>
          </c:marker>
          <c:cat>
            <c:numRef>
              <c:f>data!$A$47:$A$60</c:f>
              <c:numCache>
                <c:formatCode>General</c:formatCode>
                <c:ptCount val="14"/>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numCache>
            </c:numRef>
          </c:cat>
          <c:val>
            <c:numRef>
              <c:f>data!$M$47:$M$60</c:f>
              <c:numCache>
                <c:formatCode>0.000</c:formatCode>
                <c:ptCount val="14"/>
                <c:pt idx="0">
                  <c:v>0.16865</c:v>
                </c:pt>
                <c:pt idx="1">
                  <c:v>0.17528</c:v>
                </c:pt>
                <c:pt idx="2">
                  <c:v>0.19753</c:v>
                </c:pt>
                <c:pt idx="3">
                  <c:v>0.21916</c:v>
                </c:pt>
                <c:pt idx="4">
                  <c:v>0.22823</c:v>
                </c:pt>
                <c:pt idx="5">
                  <c:v>0.23503</c:v>
                </c:pt>
                <c:pt idx="6">
                  <c:v>0.20946</c:v>
                </c:pt>
                <c:pt idx="7">
                  <c:v>0.18119</c:v>
                </c:pt>
                <c:pt idx="8">
                  <c:v>0.19863</c:v>
                </c:pt>
                <c:pt idx="9">
                  <c:v>0.19647</c:v>
                </c:pt>
                <c:pt idx="10">
                  <c:v>0.22828</c:v>
                </c:pt>
                <c:pt idx="11">
                  <c:v>0.20006</c:v>
                </c:pt>
                <c:pt idx="12">
                  <c:v>0.21429</c:v>
                </c:pt>
                <c:pt idx="13">
                  <c:v>0.22028</c:v>
                </c:pt>
              </c:numCache>
            </c:numRef>
          </c:val>
          <c:smooth val="0"/>
        </c:ser>
        <c:ser>
          <c:idx val="0"/>
          <c:order val="1"/>
          <c:tx>
            <c:strRef>
              <c:f>data!$S$4</c:f>
              <c:strCache>
                <c:ptCount val="1"/>
                <c:pt idx="0">
                  <c:v>Medium-term trend post recessions</c:v>
                </c:pt>
              </c:strCache>
            </c:strRef>
          </c:tx>
          <c:spPr>
            <a:ln w="38100">
              <a:solidFill>
                <a:srgbClr val="DD0806"/>
              </a:solidFill>
              <a:prstDash val="solid"/>
            </a:ln>
          </c:spPr>
          <c:marker>
            <c:symbol val="diamond"/>
            <c:size val="11"/>
            <c:spPr>
              <a:solidFill>
                <a:srgbClr val="DD0806"/>
              </a:solidFill>
              <a:ln>
                <a:solidFill>
                  <a:srgbClr val="DD0806"/>
                </a:solidFill>
                <a:prstDash val="solid"/>
              </a:ln>
            </c:spPr>
          </c:marker>
          <c:cat>
            <c:numRef>
              <c:f>data!$A$47:$A$60</c:f>
              <c:numCache>
                <c:formatCode>General</c:formatCode>
                <c:ptCount val="14"/>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numCache>
            </c:numRef>
          </c:cat>
          <c:val>
            <c:numRef>
              <c:f>data!$R$47:$R$60</c:f>
              <c:numCache>
                <c:formatCode>0.000</c:formatCode>
                <c:ptCount val="14"/>
                <c:pt idx="7">
                  <c:v>0.18119</c:v>
                </c:pt>
                <c:pt idx="8">
                  <c:v>0.18883</c:v>
                </c:pt>
                <c:pt idx="9">
                  <c:v>0.19647</c:v>
                </c:pt>
                <c:pt idx="10">
                  <c:v>0.20411</c:v>
                </c:pt>
                <c:pt idx="11">
                  <c:v>0.21175</c:v>
                </c:pt>
                <c:pt idx="12">
                  <c:v>0.21939</c:v>
                </c:pt>
                <c:pt idx="13">
                  <c:v>0.22703</c:v>
                </c:pt>
              </c:numCache>
            </c:numRef>
          </c:val>
          <c:smooth val="0"/>
        </c:ser>
        <c:dLbls>
          <c:showLegendKey val="0"/>
          <c:showVal val="0"/>
          <c:showCatName val="0"/>
          <c:showSerName val="0"/>
          <c:showPercent val="0"/>
          <c:showBubbleSize val="0"/>
        </c:dLbls>
        <c:marker val="1"/>
        <c:smooth val="0"/>
        <c:axId val="1831669336"/>
        <c:axId val="2138935272"/>
      </c:lineChart>
      <c:catAx>
        <c:axId val="1831669336"/>
        <c:scaling>
          <c:orientation val="minMax"/>
        </c:scaling>
        <c:delete val="0"/>
        <c:axPos val="b"/>
        <c:majorGridlines>
          <c:spPr>
            <a:ln w="12700">
              <a:solidFill>
                <a:srgbClr val="000000"/>
              </a:solidFill>
              <a:prstDash val="sysDash"/>
            </a:ln>
          </c:spPr>
        </c:majorGridlines>
        <c:title>
          <c:tx>
            <c:rich>
              <a:bodyPr/>
              <a:lstStyle/>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a:p>
                <a:pPr>
                  <a:defRPr sz="1200" b="0" i="0" u="none" strike="noStrike" baseline="0">
                    <a:solidFill>
                      <a:srgbClr val="000000"/>
                    </a:solidFill>
                    <a:latin typeface="Calibri"/>
                    <a:ea typeface="Calibri"/>
                    <a:cs typeface="Calibri"/>
                  </a:defRPr>
                </a:pPr>
                <a:endParaRPr lang="en-US" sz="1200" b="0" i="0" u="none" strike="noStrike" baseline="0">
                  <a:solidFill>
                    <a:srgbClr val="000000"/>
                  </a:solidFill>
                  <a:latin typeface="Calibri"/>
                  <a:ea typeface="Calibri"/>
                  <a:cs typeface="Calibri"/>
                </a:endParaRPr>
              </a:p>
            </c:rich>
          </c:tx>
          <c:layout>
            <c:manualLayout>
              <c:xMode val="edge"/>
              <c:yMode val="edge"/>
              <c:x val="0.516546535999547"/>
              <c:y val="0.873661670235546"/>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2138935272"/>
        <c:crossesAt val="0.0"/>
        <c:auto val="1"/>
        <c:lblAlgn val="ctr"/>
        <c:lblOffset val="100"/>
        <c:tickLblSkip val="1"/>
        <c:tickMarkSkip val="1"/>
        <c:noMultiLvlLbl val="0"/>
      </c:catAx>
      <c:valAx>
        <c:axId val="2138935272"/>
        <c:scaling>
          <c:orientation val="minMax"/>
          <c:max val="0.24"/>
          <c:min val="0.14"/>
        </c:scaling>
        <c:delete val="0"/>
        <c:axPos val="l"/>
        <c:majorGridlines>
          <c:spPr>
            <a:ln w="3175">
              <a:solidFill>
                <a:srgbClr val="000000"/>
              </a:solidFill>
              <a:prstDash val="solid"/>
            </a:ln>
          </c:spPr>
        </c:majorGridlines>
        <c:title>
          <c:tx>
            <c:rich>
              <a:bodyPr/>
              <a:lstStyle/>
              <a:p>
                <a:pPr>
                  <a:defRPr sz="1800" b="1" i="0" u="none" strike="noStrike" baseline="0">
                    <a:solidFill>
                      <a:srgbClr val="000000"/>
                    </a:solidFill>
                    <a:latin typeface="Arial"/>
                    <a:ea typeface="Arial"/>
                    <a:cs typeface="Arial"/>
                  </a:defRPr>
                </a:pPr>
                <a:r>
                  <a:rPr lang="en-US" sz="1800"/>
                  <a:t>Top 1% income share</a:t>
                </a:r>
              </a:p>
            </c:rich>
          </c:tx>
          <c:layout>
            <c:manualLayout>
              <c:xMode val="edge"/>
              <c:yMode val="edge"/>
              <c:x val="0.0273381294964029"/>
              <c:y val="0.2419700214132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1831669336"/>
        <c:crosses val="autoZero"/>
        <c:crossBetween val="midCat"/>
        <c:majorUnit val="0.02"/>
      </c:valAx>
      <c:spPr>
        <a:solidFill>
          <a:srgbClr val="FFFFFF"/>
        </a:solidFill>
        <a:ln w="3175">
          <a:solidFill>
            <a:srgbClr val="000000"/>
          </a:solidFill>
          <a:prstDash val="solid"/>
        </a:ln>
      </c:spPr>
    </c:plotArea>
    <c:legend>
      <c:legendPos val="r"/>
      <c:layout>
        <c:manualLayout>
          <c:xMode val="edge"/>
          <c:yMode val="edge"/>
          <c:x val="0.218704922676032"/>
          <c:y val="0.616702355460385"/>
          <c:w val="0.620143545006514"/>
          <c:h val="0.171306209850107"/>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image" Target="../media/image1.emf"/><Relationship Id="rId1" Type="http://schemas.openxmlformats.org/officeDocument/2006/relationships/chart" Target="../charts/chart1.xml"/><Relationship Id="rId2"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1" Type="http://schemas.openxmlformats.org/officeDocument/2006/relationships/chart" Target="../charts/chart20.xml"/><Relationship Id="rId12" Type="http://schemas.openxmlformats.org/officeDocument/2006/relationships/chart" Target="../charts/chart21.xml"/><Relationship Id="rId13" Type="http://schemas.openxmlformats.org/officeDocument/2006/relationships/chart" Target="../charts/chart22.xml"/><Relationship Id="rId14" Type="http://schemas.openxmlformats.org/officeDocument/2006/relationships/chart" Target="../charts/chart23.xml"/><Relationship Id="rId1" Type="http://schemas.openxmlformats.org/officeDocument/2006/relationships/chart" Target="../charts/chart10.xml"/><Relationship Id="rId2" Type="http://schemas.openxmlformats.org/officeDocument/2006/relationships/chart" Target="../charts/chart11.xml"/><Relationship Id="rId3" Type="http://schemas.openxmlformats.org/officeDocument/2006/relationships/chart" Target="../charts/chart12.xml"/><Relationship Id="rId4" Type="http://schemas.openxmlformats.org/officeDocument/2006/relationships/chart" Target="../charts/chart13.xml"/><Relationship Id="rId5" Type="http://schemas.openxmlformats.org/officeDocument/2006/relationships/chart" Target="../charts/chart14.xml"/><Relationship Id="rId6" Type="http://schemas.openxmlformats.org/officeDocument/2006/relationships/chart" Target="../charts/chart15.xml"/><Relationship Id="rId7" Type="http://schemas.openxmlformats.org/officeDocument/2006/relationships/chart" Target="../charts/chart16.xml"/><Relationship Id="rId8" Type="http://schemas.openxmlformats.org/officeDocument/2006/relationships/chart" Target="../charts/chart17.xml"/><Relationship Id="rId9" Type="http://schemas.openxmlformats.org/officeDocument/2006/relationships/chart" Target="../charts/chart18.xml"/><Relationship Id="rId10"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571500</xdr:colOff>
      <xdr:row>31</xdr:row>
      <xdr:rowOff>25400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0</xdr:rowOff>
    </xdr:from>
    <xdr:to>
      <xdr:col>10</xdr:col>
      <xdr:colOff>571500</xdr:colOff>
      <xdr:row>64</xdr:row>
      <xdr:rowOff>25400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0</xdr:rowOff>
    </xdr:from>
    <xdr:to>
      <xdr:col>10</xdr:col>
      <xdr:colOff>571500</xdr:colOff>
      <xdr:row>98</xdr:row>
      <xdr:rowOff>25400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12700</xdr:colOff>
      <xdr:row>170</xdr:row>
      <xdr:rowOff>25400</xdr:rowOff>
    </xdr:from>
    <xdr:to>
      <xdr:col>10</xdr:col>
      <xdr:colOff>584200</xdr:colOff>
      <xdr:row>201</xdr:row>
      <xdr:rowOff>50800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absoluteAnchor>
    <xdr:pos x="0" y="38912800"/>
    <xdr:ext cx="9204960" cy="5618480"/>
    <xdr:graphicFrame macro="">
      <xdr:nvGraphicFramePr>
        <xdr:cNvPr id="7" name="Chart 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twoCellAnchor>
    <xdr:from>
      <xdr:col>11</xdr:col>
      <xdr:colOff>50800</xdr:colOff>
      <xdr:row>101</xdr:row>
      <xdr:rowOff>12700</xdr:rowOff>
    </xdr:from>
    <xdr:to>
      <xdr:col>21</xdr:col>
      <xdr:colOff>622300</xdr:colOff>
      <xdr:row>132</xdr:row>
      <xdr:rowOff>38100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12700</xdr:colOff>
      <xdr:row>101</xdr:row>
      <xdr:rowOff>25400</xdr:rowOff>
    </xdr:from>
    <xdr:to>
      <xdr:col>10</xdr:col>
      <xdr:colOff>584200</xdr:colOff>
      <xdr:row>132</xdr:row>
      <xdr:rowOff>50800</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12700</xdr:colOff>
      <xdr:row>136</xdr:row>
      <xdr:rowOff>101600</xdr:rowOff>
    </xdr:from>
    <xdr:to>
      <xdr:col>10</xdr:col>
      <xdr:colOff>584200</xdr:colOff>
      <xdr:row>167</xdr:row>
      <xdr:rowOff>127000</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355600</xdr:colOff>
      <xdr:row>169</xdr:row>
      <xdr:rowOff>12700</xdr:rowOff>
    </xdr:from>
    <xdr:to>
      <xdr:col>32</xdr:col>
      <xdr:colOff>101600</xdr:colOff>
      <xdr:row>200</xdr:row>
      <xdr:rowOff>38100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11</xdr:col>
      <xdr:colOff>253999</xdr:colOff>
      <xdr:row>169</xdr:row>
      <xdr:rowOff>12700</xdr:rowOff>
    </xdr:from>
    <xdr:to>
      <xdr:col>21</xdr:col>
      <xdr:colOff>313266</xdr:colOff>
      <xdr:row>201</xdr:row>
      <xdr:rowOff>152400</xdr:rowOff>
    </xdr:to>
    <xdr:pic>
      <xdr:nvPicPr>
        <xdr:cNvPr id="5" name="Picture 4"/>
        <xdr:cNvPicPr>
          <a:picLocks noChangeAspect="1"/>
        </xdr:cNvPicPr>
      </xdr:nvPicPr>
      <xdr:blipFill>
        <a:blip xmlns:r="http://schemas.openxmlformats.org/officeDocument/2006/relationships" r:embed="rId10"/>
        <a:stretch>
          <a:fillRect/>
        </a:stretch>
      </xdr:blipFill>
      <xdr:spPr>
        <a:xfrm>
          <a:off x="9334499" y="32207200"/>
          <a:ext cx="8314267" cy="623570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0.07482</cdr:x>
      <cdr:y>0.91435</cdr:y>
    </cdr:from>
    <cdr:to>
      <cdr:x>0.92333</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660400" y="5422900"/>
          <a:ext cx="7489372" cy="4514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Piketty and Saez, 2003 updated to 2015. Series based on pre-tax cash market income including realized capital gains and excluding government transfers.</a:t>
          </a: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0.07482</cdr:x>
      <cdr:y>0.91435</cdr:y>
    </cdr:from>
    <cdr:to>
      <cdr:x>0.92333</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660400" y="5422900"/>
          <a:ext cx="7489372" cy="4514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Piketty and Saez, 2003 updated to 2015. Series based on pre-tax cash market income including realized capital gains and excluding government transfers.</a:t>
          </a: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0.09065</cdr:x>
      <cdr:y>0.91649</cdr:y>
    </cdr:from>
    <cdr:to>
      <cdr:x>0.95252</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800100" y="5435600"/>
          <a:ext cx="7607300" cy="4387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Piketty and Saez, 2003 updated to 2015 based on Social Security Administration data. Series based on indiv. wage income inclusive of elective pension contributions (like 401(k)s). </a:t>
          </a:r>
          <a:endParaRPr lang="en-US" sz="1200" b="0" i="0" u="none" strike="noStrike" baseline="0">
            <a:solidFill>
              <a:srgbClr val="000000"/>
            </a:solidFill>
            <a:latin typeface="Arial"/>
            <a:ea typeface="Arial"/>
            <a:cs typeface="Arial"/>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0.09065</cdr:x>
      <cdr:y>0.91649</cdr:y>
    </cdr:from>
    <cdr:to>
      <cdr:x>0.95252</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800100" y="5435600"/>
          <a:ext cx="7607300" cy="4387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Piketty and Saez, 2003 updated to 2015 based on Social Security Administration data. Series based wage income inclusive of elective pension contributions (like 401(k)s). </a:t>
          </a:r>
          <a:endParaRPr lang="en-US" sz="1200" b="0" i="0" u="none" strike="noStrike" baseline="0">
            <a:solidFill>
              <a:srgbClr val="000000"/>
            </a:solidFill>
            <a:latin typeface="Arial"/>
            <a:ea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0.0964</cdr:x>
      <cdr:y>0.91006</cdr:y>
    </cdr:from>
    <cdr:to>
      <cdr:x>0.8777</cdr:x>
      <cdr:y>0.99172</cdr:y>
    </cdr:to>
    <cdr:sp macro="" textlink="">
      <cdr:nvSpPr>
        <cdr:cNvPr id="43009" name="Text Box 1"/>
        <cdr:cNvSpPr txBox="1">
          <a:spLocks xmlns:a="http://schemas.openxmlformats.org/drawingml/2006/main" noChangeArrowheads="1"/>
        </cdr:cNvSpPr>
      </cdr:nvSpPr>
      <cdr:spPr bwMode="auto">
        <a:xfrm xmlns:a="http://schemas.openxmlformats.org/drawingml/2006/main">
          <a:off x="850901" y="5397500"/>
          <a:ext cx="6896100" cy="48429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ea typeface="Arial"/>
              <a:cs typeface="Arial"/>
            </a:rPr>
            <a:t>Source: Piketty and Saez, 2003 updated to 2015. Series based on pre-tax cash market income ex</a:t>
          </a:r>
        </a:p>
        <a:p xmlns:a="http://schemas.openxmlformats.org/drawingml/2006/main">
          <a:pPr algn="l" rtl="0">
            <a:defRPr sz="1000"/>
          </a:pPr>
          <a:r>
            <a:rPr lang="en-US" sz="1200" b="0" i="0" u="none" strike="noStrike" baseline="0">
              <a:solidFill>
                <a:srgbClr val="000000"/>
              </a:solidFill>
              <a:latin typeface="Arial"/>
              <a:ea typeface="Arial"/>
              <a:cs typeface="Arial"/>
            </a:rPr>
            <a:t>cluding realized capital gains, and always excluding government transfers.</a:t>
          </a: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dr:relSizeAnchor xmlns:cdr="http://schemas.openxmlformats.org/drawingml/2006/chartDrawing">
    <cdr:from>
      <cdr:x>0.04892</cdr:x>
      <cdr:y>0.03212</cdr:y>
    </cdr:from>
    <cdr:to>
      <cdr:x>0.89616</cdr:x>
      <cdr:y>0.10707</cdr:y>
    </cdr:to>
    <cdr:sp macro="" textlink="">
      <cdr:nvSpPr>
        <cdr:cNvPr id="3" name="Text Box 1"/>
        <cdr:cNvSpPr txBox="1">
          <a:spLocks xmlns:a="http://schemas.openxmlformats.org/drawingml/2006/main" noChangeArrowheads="1"/>
        </cdr:cNvSpPr>
      </cdr:nvSpPr>
      <cdr:spPr bwMode="auto">
        <a:xfrm xmlns:a="http://schemas.openxmlformats.org/drawingml/2006/main">
          <a:off x="431800" y="190501"/>
          <a:ext cx="7478156" cy="4445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2000" b="1">
              <a:effectLst/>
              <a:latin typeface="+mn-lt"/>
              <a:ea typeface="+mn-ea"/>
              <a:cs typeface="+mn-cs"/>
            </a:rPr>
            <a:t>                US Top 0.1% Income Share and Composition (excl. K gains)</a:t>
          </a:r>
          <a:endParaRPr lang="en-US" sz="1200" b="0" i="0" u="none" strike="noStrike" baseline="0">
            <a:solidFill>
              <a:srgbClr val="000000"/>
            </a:solidFill>
            <a:latin typeface="Arial"/>
            <a:ea typeface="Arial"/>
            <a:cs typeface="Arial"/>
          </a:endParaRP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0.07482</cdr:x>
      <cdr:y>0.91435</cdr:y>
    </cdr:from>
    <cdr:to>
      <cdr:x>0.92333</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660400" y="5422900"/>
          <a:ext cx="7489372" cy="4514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Piketty and Saez, 2003 updated to 2014. Series based on pre-tax cash market income including realized capital gains and excluding government transfers.</a:t>
          </a: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0.09065</cdr:x>
      <cdr:y>0.91649</cdr:y>
    </cdr:from>
    <cdr:to>
      <cdr:x>0.95252</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800100" y="5435611"/>
          <a:ext cx="7607318" cy="4387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Top 1% income share: Piketty and Saez, 2003 updated to 2015, series including realized capital gains. Top MTR include Federal individual tax + uncapped FICA payroll tax.</a:t>
          </a:r>
        </a:p>
        <a:p xmlns:a="http://schemas.openxmlformats.org/drawingml/2006/main">
          <a:pPr algn="l" rtl="0">
            <a:defRPr sz="1000"/>
          </a:pPr>
          <a:endParaRPr lang="en-US" sz="1200" b="0" i="0" u="none" strike="noStrike" baseline="0">
            <a:solidFill>
              <a:srgbClr val="000000"/>
            </a:solidFill>
            <a:latin typeface="Arial"/>
            <a:ea typeface="Arial"/>
            <a:cs typeface="Arial"/>
          </a:endParaRP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0.05795</cdr:x>
      <cdr:y>0.92541</cdr:y>
    </cdr:from>
    <cdr:to>
      <cdr:x>0.95227</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533400" y="5199398"/>
          <a:ext cx="8232180" cy="41908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300" b="0" i="0" u="none" strike="noStrike" baseline="0">
              <a:solidFill>
                <a:srgbClr val="000000"/>
              </a:solidFill>
              <a:latin typeface="Arial"/>
              <a:ea typeface="Arial"/>
              <a:cs typeface="Arial"/>
            </a:rPr>
            <a:t>Source: The figure depicts average charitable giving of top 1% incomes (normalized by average income per family) on the left y-axis. For comparison, the figure reports the top 1% income share (on the right y-axis).</a:t>
          </a:r>
        </a:p>
      </cdr:txBody>
    </cdr:sp>
  </cdr:relSizeAnchor>
</c:userShapes>
</file>

<file path=xl/drawings/drawing18.xml><?xml version="1.0" encoding="utf-8"?>
<c:userShapes xmlns:c="http://schemas.openxmlformats.org/drawingml/2006/chart">
  <cdr:relSizeAnchor xmlns:cdr="http://schemas.openxmlformats.org/drawingml/2006/chartDrawing">
    <cdr:from>
      <cdr:x>0.07482</cdr:x>
      <cdr:y>0.91435</cdr:y>
    </cdr:from>
    <cdr:to>
      <cdr:x>0.92333</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660400" y="5422900"/>
          <a:ext cx="7489372" cy="4514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Piketty and Saez, 2003 updated to 2014. Series based on pre-tax cash market income including realized capital gains and excluding government transfers.</a:t>
          </a: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0.05795</cdr:x>
      <cdr:y>0.92541</cdr:y>
    </cdr:from>
    <cdr:to>
      <cdr:x>0.95227</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533400" y="5199398"/>
          <a:ext cx="8232180" cy="41908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300" b="0" i="0" u="none" strike="noStrike" baseline="0">
              <a:solidFill>
                <a:srgbClr val="000000"/>
              </a:solidFill>
              <a:latin typeface="Arial"/>
              <a:ea typeface="Arial"/>
              <a:cs typeface="Arial"/>
            </a:rPr>
            <a:t>Source: The figure depicts average charitable giving of top .1% incomes (normalized by average income per family) on the left y-axis. For comparison, the figure reports the top .1% income share (on the right y-axis).</a:t>
          </a:r>
        </a:p>
      </cdr:txBody>
    </cdr:sp>
  </cdr:relSizeAnchor>
</c:userShapes>
</file>

<file path=xl/drawings/drawing2.xml><?xml version="1.0" encoding="utf-8"?>
<c:userShapes xmlns:c="http://schemas.openxmlformats.org/drawingml/2006/chart">
  <cdr:relSizeAnchor xmlns:cdr="http://schemas.openxmlformats.org/drawingml/2006/chartDrawing">
    <cdr:from>
      <cdr:x>0.07482</cdr:x>
      <cdr:y>0.91435</cdr:y>
    </cdr:from>
    <cdr:to>
      <cdr:x>0.92333</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660400" y="5422900"/>
          <a:ext cx="7489372" cy="4514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endParaRPr lang="en-US" sz="1200" b="0" i="0" u="none" strike="noStrike" baseline="0" dirty="0">
            <a:solidFill>
              <a:srgbClr val="000000"/>
            </a:solidFill>
            <a:latin typeface="Arial"/>
            <a:ea typeface="Arial"/>
            <a:cs typeface="Arial"/>
          </a:endParaRPr>
        </a:p>
      </cdr:txBody>
    </cdr:sp>
  </cdr:relSizeAnchor>
  <cdr:relSizeAnchor xmlns:cdr="http://schemas.openxmlformats.org/drawingml/2006/chartDrawing">
    <cdr:from>
      <cdr:x>0.07482</cdr:x>
      <cdr:y>0.91435</cdr:y>
    </cdr:from>
    <cdr:to>
      <cdr:x>0.92333</cdr:x>
      <cdr:y>0.99047</cdr:y>
    </cdr:to>
    <cdr:sp macro="" textlink="">
      <cdr:nvSpPr>
        <cdr:cNvPr id="2" name="Text Box 1"/>
        <cdr:cNvSpPr txBox="1">
          <a:spLocks xmlns:a="http://schemas.openxmlformats.org/drawingml/2006/main" noChangeArrowheads="1"/>
        </cdr:cNvSpPr>
      </cdr:nvSpPr>
      <cdr:spPr bwMode="auto">
        <a:xfrm xmlns:a="http://schemas.openxmlformats.org/drawingml/2006/main">
          <a:off x="660400" y="5422900"/>
          <a:ext cx="7489372" cy="4514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endParaRPr lang="en-US" sz="1200" b="0" i="0" u="none" strike="noStrike" baseline="0" dirty="0">
            <a:solidFill>
              <a:srgbClr val="000000"/>
            </a:solidFill>
            <a:latin typeface="Arial"/>
            <a:ea typeface="Arial"/>
            <a:cs typeface="Arial"/>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0.05795</cdr:x>
      <cdr:y>0.92541</cdr:y>
    </cdr:from>
    <cdr:to>
      <cdr:x>0.95227</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533400" y="5199398"/>
          <a:ext cx="8232180" cy="41908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300" b="0" i="0" u="none" strike="noStrike" baseline="0">
              <a:solidFill>
                <a:srgbClr val="000000"/>
              </a:solidFill>
              <a:latin typeface="Arial"/>
              <a:ea typeface="Arial"/>
              <a:cs typeface="Arial"/>
            </a:rPr>
            <a:t>Source: The figure depicts average charitable giving of top .1% incomes (normalized by average income per family) on the left y-axis. For comparison, the figure reports the top .1% income share (on the right y-axis).</a:t>
          </a:r>
        </a:p>
      </cdr:txBody>
    </cdr:sp>
  </cdr:relSizeAnchor>
</c:userShapes>
</file>

<file path=xl/drawings/drawing21.xml><?xml version="1.0" encoding="utf-8"?>
<c:userShapes xmlns:c="http://schemas.openxmlformats.org/drawingml/2006/chart">
  <cdr:relSizeAnchor xmlns:cdr="http://schemas.openxmlformats.org/drawingml/2006/chartDrawing">
    <cdr:from>
      <cdr:x>0.06906</cdr:x>
      <cdr:y>0.01713</cdr:y>
    </cdr:from>
    <cdr:to>
      <cdr:x>0.9163</cdr:x>
      <cdr:y>0.09208</cdr:y>
    </cdr:to>
    <cdr:sp macro="" textlink="">
      <cdr:nvSpPr>
        <cdr:cNvPr id="2" name="Text Box 1"/>
        <cdr:cNvSpPr txBox="1">
          <a:spLocks xmlns:a="http://schemas.openxmlformats.org/drawingml/2006/main" noChangeArrowheads="1"/>
        </cdr:cNvSpPr>
      </cdr:nvSpPr>
      <cdr:spPr bwMode="auto">
        <a:xfrm xmlns:a="http://schemas.openxmlformats.org/drawingml/2006/main">
          <a:off x="609600" y="101600"/>
          <a:ext cx="7478164" cy="4445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2000" b="1">
              <a:effectLst/>
              <a:latin typeface="+mn-lt"/>
              <a:ea typeface="+mn-ea"/>
              <a:cs typeface="+mn-cs"/>
            </a:rPr>
            <a:t>               US Top 0.1% Income Share and Composition </a:t>
          </a:r>
          <a:endParaRPr lang="en-US" sz="2000" b="0" i="0" u="none" strike="noStrike" baseline="0">
            <a:solidFill>
              <a:srgbClr val="000000"/>
            </a:solidFill>
            <a:latin typeface="Arial"/>
            <a:ea typeface="Arial"/>
            <a:cs typeface="Arial"/>
          </a:endParaRP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dr:relSizeAnchor xmlns:cdr="http://schemas.openxmlformats.org/drawingml/2006/chartDrawing">
    <cdr:from>
      <cdr:x>0.0259</cdr:x>
      <cdr:y>0.90578</cdr:y>
    </cdr:from>
    <cdr:to>
      <cdr:x>0.8072</cdr:x>
      <cdr:y>0.98744</cdr:y>
    </cdr:to>
    <cdr:sp macro="" textlink="">
      <cdr:nvSpPr>
        <cdr:cNvPr id="3" name="Text Box 1"/>
        <cdr:cNvSpPr txBox="1">
          <a:spLocks xmlns:a="http://schemas.openxmlformats.org/drawingml/2006/main" noChangeArrowheads="1"/>
        </cdr:cNvSpPr>
      </cdr:nvSpPr>
      <cdr:spPr bwMode="auto">
        <a:xfrm xmlns:a="http://schemas.openxmlformats.org/drawingml/2006/main">
          <a:off x="228600" y="5372100"/>
          <a:ext cx="6896144" cy="4843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0" i="0" u="none" strike="noStrike" baseline="0">
              <a:solidFill>
                <a:srgbClr val="000000"/>
              </a:solidFill>
              <a:latin typeface="Arial"/>
              <a:ea typeface="Arial"/>
              <a:cs typeface="Arial"/>
            </a:rPr>
            <a:t>Source: Piketty and Saez, 2003 updated to 2015. Series based on pre-tax cash market income including realized capital gains, and always excluding government transfers.</a:t>
          </a: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0.0964</cdr:x>
      <cdr:y>0.91006</cdr:y>
    </cdr:from>
    <cdr:to>
      <cdr:x>0.8777</cdr:x>
      <cdr:y>0.99172</cdr:y>
    </cdr:to>
    <cdr:sp macro="" textlink="">
      <cdr:nvSpPr>
        <cdr:cNvPr id="43009" name="Text Box 1"/>
        <cdr:cNvSpPr txBox="1">
          <a:spLocks xmlns:a="http://schemas.openxmlformats.org/drawingml/2006/main" noChangeArrowheads="1"/>
        </cdr:cNvSpPr>
      </cdr:nvSpPr>
      <cdr:spPr bwMode="auto">
        <a:xfrm xmlns:a="http://schemas.openxmlformats.org/drawingml/2006/main">
          <a:off x="850901" y="5397500"/>
          <a:ext cx="6896100" cy="48429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dr:relSizeAnchor xmlns:cdr="http://schemas.openxmlformats.org/drawingml/2006/chartDrawing">
    <cdr:from>
      <cdr:x>0.04892</cdr:x>
      <cdr:y>0.03212</cdr:y>
    </cdr:from>
    <cdr:to>
      <cdr:x>0.89616</cdr:x>
      <cdr:y>0.10707</cdr:y>
    </cdr:to>
    <cdr:sp macro="" textlink="">
      <cdr:nvSpPr>
        <cdr:cNvPr id="3" name="Text Box 1"/>
        <cdr:cNvSpPr txBox="1">
          <a:spLocks xmlns:a="http://schemas.openxmlformats.org/drawingml/2006/main" noChangeArrowheads="1"/>
        </cdr:cNvSpPr>
      </cdr:nvSpPr>
      <cdr:spPr bwMode="auto">
        <a:xfrm xmlns:a="http://schemas.openxmlformats.org/drawingml/2006/main">
          <a:off x="431800" y="190501"/>
          <a:ext cx="7478156" cy="4445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2000" b="1">
              <a:effectLst/>
              <a:latin typeface="+mn-lt"/>
              <a:ea typeface="+mn-ea"/>
              <a:cs typeface="+mn-cs"/>
            </a:rPr>
            <a:t>           B. Decomposition</a:t>
          </a:r>
          <a:r>
            <a:rPr lang="en-US" sz="2000" b="1" baseline="0">
              <a:effectLst/>
              <a:latin typeface="+mn-lt"/>
              <a:ea typeface="+mn-ea"/>
              <a:cs typeface="+mn-cs"/>
            </a:rPr>
            <a:t> of income excluding realized capital gains</a:t>
          </a:r>
          <a:endParaRPr lang="en-US" sz="1200" b="0" i="0" u="none" strike="noStrike" baseline="0">
            <a:solidFill>
              <a:srgbClr val="000000"/>
            </a:solidFill>
            <a:latin typeface="Arial"/>
            <a:ea typeface="Arial"/>
            <a:cs typeface="Arial"/>
          </a:endParaRP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0.06906</cdr:x>
      <cdr:y>0.01713</cdr:y>
    </cdr:from>
    <cdr:to>
      <cdr:x>0.9163</cdr:x>
      <cdr:y>0.09208</cdr:y>
    </cdr:to>
    <cdr:sp macro="" textlink="">
      <cdr:nvSpPr>
        <cdr:cNvPr id="2" name="Text Box 1"/>
        <cdr:cNvSpPr txBox="1">
          <a:spLocks xmlns:a="http://schemas.openxmlformats.org/drawingml/2006/main" noChangeArrowheads="1"/>
        </cdr:cNvSpPr>
      </cdr:nvSpPr>
      <cdr:spPr bwMode="auto">
        <a:xfrm xmlns:a="http://schemas.openxmlformats.org/drawingml/2006/main">
          <a:off x="609600" y="101600"/>
          <a:ext cx="7478164" cy="4445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2000" b="1">
              <a:effectLst/>
              <a:latin typeface="+mn-lt"/>
              <a:ea typeface="+mn-ea"/>
              <a:cs typeface="+mn-cs"/>
            </a:rPr>
            <a:t>           A. </a:t>
          </a:r>
          <a:r>
            <a:rPr lang="en-US" sz="2000" b="1" baseline="0">
              <a:effectLst/>
              <a:latin typeface="+mn-lt"/>
              <a:ea typeface="+mn-ea"/>
              <a:cs typeface="+mn-cs"/>
            </a:rPr>
            <a:t> Realized capital gains vs. ordinary income</a:t>
          </a:r>
        </a:p>
        <a:p xmlns:a="http://schemas.openxmlformats.org/drawingml/2006/main">
          <a:pPr algn="l" rtl="0">
            <a:defRPr sz="1000"/>
          </a:pPr>
          <a:endParaRPr lang="en-US" sz="1200" b="0" i="0" u="none" strike="noStrike" baseline="0">
            <a:solidFill>
              <a:srgbClr val="000000"/>
            </a:solidFill>
            <a:latin typeface="Arial"/>
            <a:ea typeface="Arial"/>
            <a:cs typeface="Arial"/>
          </a:endParaRP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0.09065</cdr:x>
      <cdr:y>0.91649</cdr:y>
    </cdr:from>
    <cdr:to>
      <cdr:x>0.95252</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800100" y="5435600"/>
          <a:ext cx="7607300" cy="4387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0.07482</cdr:x>
      <cdr:y>0.91435</cdr:y>
    </cdr:from>
    <cdr:to>
      <cdr:x>0.92333</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660400" y="5422900"/>
          <a:ext cx="7489372" cy="4514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endParaRPr lang="en-US" sz="1200" b="0" i="0" u="none" strike="noStrike" baseline="0" dirty="0">
            <a:solidFill>
              <a:srgbClr val="000000"/>
            </a:solidFill>
            <a:latin typeface="Arial"/>
            <a:ea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25400</xdr:colOff>
      <xdr:row>32</xdr:row>
      <xdr:rowOff>88900</xdr:rowOff>
    </xdr:from>
    <xdr:to>
      <xdr:col>11</xdr:col>
      <xdr:colOff>330200</xdr:colOff>
      <xdr:row>63</xdr:row>
      <xdr:rowOff>114300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0</xdr:row>
      <xdr:rowOff>38100</xdr:rowOff>
    </xdr:from>
    <xdr:to>
      <xdr:col>11</xdr:col>
      <xdr:colOff>317500</xdr:colOff>
      <xdr:row>31</xdr:row>
      <xdr:rowOff>63500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469900</xdr:colOff>
      <xdr:row>32</xdr:row>
      <xdr:rowOff>139700</xdr:rowOff>
    </xdr:from>
    <xdr:to>
      <xdr:col>23</xdr:col>
      <xdr:colOff>0</xdr:colOff>
      <xdr:row>63</xdr:row>
      <xdr:rowOff>165100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131</xdr:row>
      <xdr:rowOff>88900</xdr:rowOff>
    </xdr:from>
    <xdr:to>
      <xdr:col>11</xdr:col>
      <xdr:colOff>381000</xdr:colOff>
      <xdr:row>162</xdr:row>
      <xdr:rowOff>114300</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167</xdr:row>
      <xdr:rowOff>0</xdr:rowOff>
    </xdr:from>
    <xdr:to>
      <xdr:col>11</xdr:col>
      <xdr:colOff>304800</xdr:colOff>
      <xdr:row>198</xdr:row>
      <xdr:rowOff>25400</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167</xdr:row>
      <xdr:rowOff>0</xdr:rowOff>
    </xdr:from>
    <xdr:to>
      <xdr:col>23</xdr:col>
      <xdr:colOff>304800</xdr:colOff>
      <xdr:row>198</xdr:row>
      <xdr:rowOff>25400</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762000</xdr:colOff>
      <xdr:row>66</xdr:row>
      <xdr:rowOff>88900</xdr:rowOff>
    </xdr:from>
    <xdr:to>
      <xdr:col>22</xdr:col>
      <xdr:colOff>292100</xdr:colOff>
      <xdr:row>96</xdr:row>
      <xdr:rowOff>0</xdr:rowOff>
    </xdr:to>
    <xdr:graphicFrame macro="">
      <xdr:nvGraphicFramePr>
        <xdr:cNvPr id="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88900</xdr:colOff>
      <xdr:row>98</xdr:row>
      <xdr:rowOff>114300</xdr:rowOff>
    </xdr:from>
    <xdr:to>
      <xdr:col>11</xdr:col>
      <xdr:colOff>393700</xdr:colOff>
      <xdr:row>129</xdr:row>
      <xdr:rowOff>139700</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0</xdr:colOff>
      <xdr:row>1</xdr:row>
      <xdr:rowOff>0</xdr:rowOff>
    </xdr:from>
    <xdr:to>
      <xdr:col>23</xdr:col>
      <xdr:colOff>304800</xdr:colOff>
      <xdr:row>32</xdr:row>
      <xdr:rowOff>25400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absoluteAnchor>
    <xdr:pos x="12700" y="38087300"/>
    <xdr:ext cx="9204960" cy="5618480"/>
    <xdr:graphicFrame macro="">
      <xdr:nvGraphicFramePr>
        <xdr:cNvPr id="22" name="Chart 2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absoluteAnchor>
  <xdr:twoCellAnchor>
    <xdr:from>
      <xdr:col>11</xdr:col>
      <xdr:colOff>304800</xdr:colOff>
      <xdr:row>99</xdr:row>
      <xdr:rowOff>25400</xdr:rowOff>
    </xdr:from>
    <xdr:to>
      <xdr:col>22</xdr:col>
      <xdr:colOff>609600</xdr:colOff>
      <xdr:row>130</xdr:row>
      <xdr:rowOff>50800</xdr:rowOff>
    </xdr:to>
    <xdr:graphicFrame macro="">
      <xdr:nvGraphicFramePr>
        <xdr:cNvPr id="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absoluteAnchor>
    <xdr:pos x="9347200" y="44157900"/>
    <xdr:ext cx="9204960" cy="5618480"/>
    <xdr:graphicFrame macro="">
      <xdr:nvGraphicFramePr>
        <xdr:cNvPr id="26" name="Chart 2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absoluteAnchor>
  <xdr:absoluteAnchor>
    <xdr:pos x="0" y="44157900"/>
    <xdr:ext cx="9204960" cy="5618480"/>
    <xdr:graphicFrame macro="">
      <xdr:nvGraphicFramePr>
        <xdr:cNvPr id="27" name="Chart 2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absoluteAnchor>
  <xdr:twoCellAnchor>
    <xdr:from>
      <xdr:col>0</xdr:col>
      <xdr:colOff>50800</xdr:colOff>
      <xdr:row>65</xdr:row>
      <xdr:rowOff>177800</xdr:rowOff>
    </xdr:from>
    <xdr:to>
      <xdr:col>11</xdr:col>
      <xdr:colOff>355600</xdr:colOff>
      <xdr:row>95</xdr:row>
      <xdr:rowOff>88900</xdr:rowOff>
    </xdr:to>
    <xdr:graphicFrame macro="">
      <xdr:nvGraphicFramePr>
        <xdr:cNvPr id="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0.07482</cdr:x>
      <cdr:y>0.91435</cdr:y>
    </cdr:from>
    <cdr:to>
      <cdr:x>0.92333</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660400" y="5422900"/>
          <a:ext cx="7489372" cy="4514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Piketty and Saez, 2003 updated to 2015. Series based on pre-tax cash market income including realized capital gains and excluding government transfers.</a:t>
          </a: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0.09065</cdr:x>
      <cdr:y>0.91649</cdr:y>
    </cdr:from>
    <cdr:to>
      <cdr:x>0.95252</cdr:x>
      <cdr:y>0.99047</cdr:y>
    </cdr:to>
    <cdr:sp macro="" textlink="">
      <cdr:nvSpPr>
        <cdr:cNvPr id="40961" name="Text Box 1"/>
        <cdr:cNvSpPr txBox="1">
          <a:spLocks xmlns:a="http://schemas.openxmlformats.org/drawingml/2006/main" noChangeArrowheads="1"/>
        </cdr:cNvSpPr>
      </cdr:nvSpPr>
      <cdr:spPr bwMode="auto">
        <a:xfrm xmlns:a="http://schemas.openxmlformats.org/drawingml/2006/main">
          <a:off x="800100" y="5435600"/>
          <a:ext cx="7607300" cy="4387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ea typeface="Arial"/>
              <a:cs typeface="Arial"/>
            </a:rPr>
            <a:t>Source: Piketty and Saez, 2003 updated to 2015. Series based on pre-tax cash market income including realized capital gains and excluding government transfers</a:t>
          </a:r>
          <a:r>
            <a:rPr lang="en-US" sz="1200" b="0" i="0" u="none" strike="noStrike" baseline="0">
              <a:solidFill>
                <a:srgbClr val="000000"/>
              </a:solidFill>
              <a:latin typeface="Arial"/>
              <a:ea typeface="Arial"/>
              <a:cs typeface="Arial"/>
            </a:rPr>
            <a:t>.</a:t>
          </a: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Dropbox/SaezZucman2014/RawSources/Germany.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TableDE1"/>
      <sheetName val="TableDE2"/>
      <sheetName val="TableDE3"/>
      <sheetName val="TableDE3b"/>
      <sheetName val="TableDE3c"/>
      <sheetName val="TableDE3d"/>
      <sheetName val="TableDE3e"/>
      <sheetName val="TableDE4a"/>
      <sheetName val="TableDE4b"/>
      <sheetName val="TableDE4c"/>
      <sheetName val="TableDE4e"/>
      <sheetName val="TableDE4f"/>
      <sheetName val="TableDE4g"/>
      <sheetName val="TableDE5a"/>
      <sheetName val="TableDE5b"/>
      <sheetName val="TableDE5c"/>
      <sheetName val="TableDE6a"/>
      <sheetName val="TableDE6b"/>
      <sheetName val="TableDE6c"/>
      <sheetName val="TableDE6d"/>
      <sheetName val="TableDE6e"/>
      <sheetName val="TableDE6f"/>
      <sheetName val="TableDE6g"/>
      <sheetName val="TableDE8"/>
      <sheetName val="TableDE9"/>
      <sheetName val="TableDE10"/>
      <sheetName val="TableDE11a"/>
      <sheetName val="TableDE11b"/>
      <sheetName val="TableDE12"/>
      <sheetName val="TableDE12b"/>
      <sheetName val="TableDE12c"/>
      <sheetName val="TableDE13"/>
      <sheetName val="TableDE15a"/>
      <sheetName val="DataDE1"/>
      <sheetName val="DateDE1b"/>
      <sheetName val="DataDE1c"/>
      <sheetName val="DataDE2"/>
      <sheetName val="DataDE2b"/>
      <sheetName val="Sources"/>
    </sheetNames>
    <sheetDataSet>
      <sheetData sheetId="0"/>
      <sheetData sheetId="1"/>
      <sheetData sheetId="2"/>
      <sheetData sheetId="3"/>
      <sheetData sheetId="4"/>
      <sheetData sheetId="5"/>
      <sheetData sheetId="6"/>
      <sheetData sheetId="7"/>
      <sheetData sheetId="8"/>
      <sheetData sheetId="9">
        <row r="3">
          <cell r="A3" t="str">
            <v>Table DE.4b: Sources of private wealth accumulation in Germany, 1870-2010 - Multiplicative decomposition</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2:A237"/>
  <sheetViews>
    <sheetView tabSelected="1" workbookViewId="0">
      <selection activeCell="A204" sqref="A204"/>
    </sheetView>
  </sheetViews>
  <sheetFormatPr baseColWidth="10" defaultRowHeight="15" x14ac:dyDescent="0"/>
  <sheetData>
    <row r="32" spans="1:1">
      <c r="A32" t="s">
        <v>11</v>
      </c>
    </row>
    <row r="66" spans="1:1">
      <c r="A66" t="s">
        <v>12</v>
      </c>
    </row>
    <row r="100" spans="1:1">
      <c r="A100" t="s">
        <v>14</v>
      </c>
    </row>
    <row r="135" spans="1:1">
      <c r="A135" t="s">
        <v>168</v>
      </c>
    </row>
    <row r="170" spans="1:1">
      <c r="A170" t="s">
        <v>121</v>
      </c>
    </row>
    <row r="203" spans="1:1">
      <c r="A203" t="s">
        <v>222</v>
      </c>
    </row>
    <row r="237" spans="1:1">
      <c r="A237" t="s">
        <v>169</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S1685"/>
  <sheetViews>
    <sheetView zoomScale="200" zoomScaleNormal="200" zoomScalePageLayoutView="200" workbookViewId="0"/>
  </sheetViews>
  <sheetFormatPr baseColWidth="10" defaultColWidth="10.33203125" defaultRowHeight="12" x14ac:dyDescent="0"/>
  <cols>
    <col min="1" max="134" width="6.1640625" style="2" customWidth="1"/>
    <col min="135" max="16384" width="10.33203125" style="2"/>
  </cols>
  <sheetData>
    <row r="1" spans="1:68">
      <c r="A1" s="2" t="s">
        <v>221</v>
      </c>
    </row>
    <row r="2" spans="1:68">
      <c r="U2" s="2" t="s">
        <v>212</v>
      </c>
      <c r="Y2" s="2" t="s">
        <v>213</v>
      </c>
      <c r="AC2" s="2" t="s">
        <v>213</v>
      </c>
      <c r="AG2" s="2" t="s">
        <v>213</v>
      </c>
      <c r="AK2" s="2" t="s">
        <v>213</v>
      </c>
      <c r="AO2" s="2" t="s">
        <v>213</v>
      </c>
      <c r="AW2" s="2" t="s">
        <v>214</v>
      </c>
      <c r="BL2" s="2" t="s">
        <v>214</v>
      </c>
    </row>
    <row r="3" spans="1:68" ht="9.75" customHeight="1">
      <c r="A3" s="1"/>
      <c r="B3" s="1" t="s">
        <v>220</v>
      </c>
      <c r="C3" s="1"/>
      <c r="D3" s="1" t="s">
        <v>210</v>
      </c>
      <c r="E3" s="1"/>
      <c r="F3" s="1"/>
      <c r="G3" s="1"/>
      <c r="H3" s="1"/>
      <c r="I3" s="1"/>
      <c r="J3" s="1"/>
      <c r="K3" s="1" t="s">
        <v>144</v>
      </c>
      <c r="L3" s="1"/>
      <c r="M3" s="1" t="s">
        <v>189</v>
      </c>
      <c r="N3" s="1"/>
      <c r="O3" s="1"/>
      <c r="P3" s="1"/>
      <c r="Q3" s="1"/>
      <c r="R3" s="1"/>
      <c r="S3" s="1"/>
      <c r="T3" s="1"/>
      <c r="U3" s="1" t="s">
        <v>93</v>
      </c>
      <c r="V3" s="1"/>
      <c r="W3" s="1"/>
      <c r="X3" s="1"/>
      <c r="Y3" s="1" t="s">
        <v>94</v>
      </c>
      <c r="Z3" s="1"/>
      <c r="AA3" s="1" t="s">
        <v>70</v>
      </c>
      <c r="AB3" s="1"/>
      <c r="AC3" s="1" t="s">
        <v>95</v>
      </c>
      <c r="AD3" s="1"/>
      <c r="AE3" s="1" t="s">
        <v>62</v>
      </c>
      <c r="AF3" s="1"/>
      <c r="AG3" s="1" t="s">
        <v>96</v>
      </c>
      <c r="AH3" s="1"/>
      <c r="AI3" s="1" t="s">
        <v>97</v>
      </c>
      <c r="AJ3" s="1"/>
      <c r="AK3" s="1" t="s">
        <v>98</v>
      </c>
      <c r="AL3" s="1"/>
      <c r="AM3" s="1" t="s">
        <v>114</v>
      </c>
      <c r="AN3" s="1"/>
      <c r="AO3" s="1" t="s">
        <v>99</v>
      </c>
      <c r="AP3" s="1"/>
      <c r="AQ3" s="1"/>
      <c r="AR3" s="1"/>
      <c r="AS3" s="1"/>
      <c r="AT3" s="1"/>
      <c r="AU3" s="1"/>
      <c r="AV3" s="1"/>
      <c r="AW3" s="1" t="s">
        <v>100</v>
      </c>
      <c r="AX3" s="1"/>
      <c r="AY3" s="1"/>
      <c r="AZ3" s="1"/>
      <c r="BA3" s="1"/>
      <c r="BB3" s="1" t="s">
        <v>217</v>
      </c>
      <c r="BC3" s="1"/>
      <c r="BD3" s="1"/>
      <c r="BE3" s="1"/>
      <c r="BF3" s="1"/>
      <c r="BG3" s="1"/>
      <c r="BH3" s="1"/>
      <c r="BI3" s="1"/>
      <c r="BJ3" s="1"/>
      <c r="BK3" s="1"/>
      <c r="BL3" s="1"/>
      <c r="BM3" s="1"/>
      <c r="BN3" s="1"/>
      <c r="BO3" s="1"/>
      <c r="BP3" s="1"/>
    </row>
    <row r="4" spans="1:68" ht="9.75" customHeight="1">
      <c r="A4" s="1"/>
      <c r="B4" s="1" t="s">
        <v>147</v>
      </c>
      <c r="C4" s="1" t="s">
        <v>148</v>
      </c>
      <c r="D4" s="1" t="s">
        <v>0</v>
      </c>
      <c r="E4" s="1" t="s">
        <v>1</v>
      </c>
      <c r="F4" s="1" t="s">
        <v>2</v>
      </c>
      <c r="G4" s="1" t="s">
        <v>80</v>
      </c>
      <c r="H4" s="1" t="s">
        <v>76</v>
      </c>
      <c r="I4" s="1" t="s">
        <v>77</v>
      </c>
      <c r="J4" s="1"/>
      <c r="K4" s="1" t="s">
        <v>186</v>
      </c>
      <c r="L4" s="1" t="s">
        <v>187</v>
      </c>
      <c r="M4" s="1" t="s">
        <v>188</v>
      </c>
      <c r="N4" s="1" t="s">
        <v>80</v>
      </c>
      <c r="O4" s="1" t="s">
        <v>76</v>
      </c>
      <c r="P4" s="1" t="s">
        <v>77</v>
      </c>
      <c r="Q4" s="1" t="s">
        <v>150</v>
      </c>
      <c r="R4" s="1" t="s">
        <v>185</v>
      </c>
      <c r="S4" s="1" t="s">
        <v>211</v>
      </c>
      <c r="T4" s="1"/>
      <c r="U4" s="1" t="s">
        <v>3</v>
      </c>
      <c r="V4" s="1" t="s">
        <v>80</v>
      </c>
      <c r="W4" s="1" t="s">
        <v>76</v>
      </c>
      <c r="X4" s="1" t="s">
        <v>77</v>
      </c>
      <c r="Y4" s="1" t="s">
        <v>3</v>
      </c>
      <c r="Z4" s="1" t="s">
        <v>80</v>
      </c>
      <c r="AA4" s="1" t="s">
        <v>76</v>
      </c>
      <c r="AB4" s="1" t="s">
        <v>77</v>
      </c>
      <c r="AC4" s="1" t="s">
        <v>3</v>
      </c>
      <c r="AD4" s="1" t="s">
        <v>80</v>
      </c>
      <c r="AE4" s="1" t="s">
        <v>76</v>
      </c>
      <c r="AF4" s="1" t="s">
        <v>77</v>
      </c>
      <c r="AG4" s="1" t="s">
        <v>3</v>
      </c>
      <c r="AH4" s="1" t="s">
        <v>80</v>
      </c>
      <c r="AI4" s="1" t="s">
        <v>76</v>
      </c>
      <c r="AJ4" s="1" t="s">
        <v>77</v>
      </c>
      <c r="AK4" s="1" t="s">
        <v>3</v>
      </c>
      <c r="AL4" s="1" t="s">
        <v>80</v>
      </c>
      <c r="AM4" s="1" t="s">
        <v>76</v>
      </c>
      <c r="AN4" s="1" t="s">
        <v>77</v>
      </c>
      <c r="AO4" s="1" t="s">
        <v>3</v>
      </c>
      <c r="AP4" s="1" t="s">
        <v>80</v>
      </c>
      <c r="AQ4" s="1" t="s">
        <v>76</v>
      </c>
      <c r="AR4" s="1" t="s">
        <v>77</v>
      </c>
      <c r="AS4" s="1" t="s">
        <v>90</v>
      </c>
      <c r="AT4" s="1"/>
      <c r="AU4" s="1"/>
      <c r="AV4" s="1"/>
      <c r="AW4" s="1" t="s">
        <v>3</v>
      </c>
      <c r="AX4" s="1" t="s">
        <v>80</v>
      </c>
      <c r="AY4" s="1" t="s">
        <v>76</v>
      </c>
      <c r="AZ4" s="1" t="s">
        <v>77</v>
      </c>
      <c r="BA4" s="1"/>
      <c r="BB4" s="1" t="s">
        <v>13</v>
      </c>
      <c r="BC4" s="10" t="s">
        <v>216</v>
      </c>
      <c r="BD4" s="1" t="s">
        <v>167</v>
      </c>
      <c r="BE4" s="1"/>
      <c r="BF4" s="1"/>
      <c r="BG4" s="1" t="s">
        <v>149</v>
      </c>
      <c r="BH4" s="1"/>
      <c r="BI4" s="1"/>
      <c r="BJ4" s="1"/>
      <c r="BK4" s="1"/>
      <c r="BL4" s="1" t="s">
        <v>151</v>
      </c>
      <c r="BM4" s="1" t="s">
        <v>151</v>
      </c>
      <c r="BN4" s="1"/>
      <c r="BO4" s="1" t="s">
        <v>152</v>
      </c>
      <c r="BP4" s="1"/>
    </row>
    <row r="5" spans="1:68" ht="9.75" customHeight="1">
      <c r="A5" s="1">
        <v>1960</v>
      </c>
      <c r="B5" s="1">
        <v>0.87</v>
      </c>
      <c r="C5" s="1">
        <v>0.25</v>
      </c>
      <c r="D5" s="3">
        <v>0.11145905888793931</v>
      </c>
      <c r="E5" s="3">
        <v>0.12154941605204292</v>
      </c>
      <c r="F5" s="3">
        <v>8.3565900921357628E-2</v>
      </c>
      <c r="G5" s="3">
        <v>6.2601353094699552E-2</v>
      </c>
      <c r="H5" s="3">
        <v>2.0964547826658072E-2</v>
      </c>
      <c r="I5" s="3">
        <v>5.9637321869406117E-3</v>
      </c>
      <c r="J5" s="3"/>
      <c r="K5" s="3">
        <v>0.10900783745392741</v>
      </c>
      <c r="L5" s="3">
        <v>0.12539732313323054</v>
      </c>
      <c r="M5" s="3">
        <v>0.10034579956956322</v>
      </c>
      <c r="N5" s="3">
        <v>6.7855343693275949E-2</v>
      </c>
      <c r="O5" s="3">
        <v>3.2490455876287273E-2</v>
      </c>
      <c r="P5" s="3">
        <v>1.1749239699033298E-2</v>
      </c>
      <c r="Q5" s="1"/>
      <c r="R5" s="1"/>
      <c r="S5" s="1"/>
      <c r="T5" s="1"/>
      <c r="U5" s="1">
        <v>2.1041413541127783E-2</v>
      </c>
      <c r="V5" s="1">
        <v>7.3675583529084973E-3</v>
      </c>
      <c r="W5" s="1">
        <v>1.3673855188219286E-2</v>
      </c>
      <c r="X5" s="1">
        <v>6.3558878211632799E-3</v>
      </c>
      <c r="Y5" s="1">
        <v>3.5492649277734864E-2</v>
      </c>
      <c r="Z5" s="1">
        <v>2.9084034680152422E-2</v>
      </c>
      <c r="AA5" s="1">
        <v>6.4086145975824401E-3</v>
      </c>
      <c r="AB5" s="1">
        <v>1.0821221902961619E-3</v>
      </c>
      <c r="AC5" s="1">
        <v>2.5140986228410239E-2</v>
      </c>
      <c r="AD5" s="1">
        <v>2.1551109155240795E-2</v>
      </c>
      <c r="AE5" s="1">
        <v>3.589877073169444E-3</v>
      </c>
      <c r="AF5" s="1">
        <v>3.2365037466742239E-4</v>
      </c>
      <c r="AG5" s="1">
        <v>1.6430441125589612E-2</v>
      </c>
      <c r="AH5" s="1">
        <v>7.3613326242781101E-3</v>
      </c>
      <c r="AI5" s="1">
        <v>9.0691085013115021E-3</v>
      </c>
      <c r="AJ5" s="1">
        <v>4.0783530637342373E-3</v>
      </c>
      <c r="AK5" s="1">
        <v>6.5018242896229192E-3</v>
      </c>
      <c r="AL5" s="1">
        <v>4.6048766350282339E-3</v>
      </c>
      <c r="AM5" s="1">
        <v>1.8969476545946851E-3</v>
      </c>
      <c r="AN5" s="1">
        <v>4.7960655824278922E-4</v>
      </c>
      <c r="AO5" s="1">
        <v>2.2932265415212531E-2</v>
      </c>
      <c r="AP5" s="1">
        <v>1.1966209259306344E-2</v>
      </c>
      <c r="AQ5" s="1">
        <v>1.0966056155906187E-2</v>
      </c>
      <c r="AR5" s="1">
        <v>4.5579596219770266E-3</v>
      </c>
      <c r="AS5" s="36">
        <f t="shared" ref="AS5:AS36" si="0">Y5+AC5+AG5+AK5-F5</f>
        <v>0</v>
      </c>
      <c r="AT5" s="36">
        <f t="shared" ref="AT5:AT36" si="1">Z5+AD5+AH5+AL5-G5</f>
        <v>0</v>
      </c>
      <c r="AU5" s="36">
        <f t="shared" ref="AU5:AU36" si="2">AA5+AE5+AI5+AM5-H5</f>
        <v>0</v>
      </c>
      <c r="AV5" s="36">
        <f t="shared" ref="AV5:AV36" si="3">AB5+AF5+AJ5+AN5-I5</f>
        <v>0</v>
      </c>
      <c r="AW5" s="36"/>
      <c r="AX5" s="36"/>
      <c r="AY5" s="36"/>
      <c r="AZ5" s="1"/>
      <c r="BA5" s="10"/>
      <c r="BB5" s="10">
        <f>O5</f>
        <v>3.2490455876287273E-2</v>
      </c>
      <c r="BC5" s="10">
        <f>W5</f>
        <v>1.3673855188219286E-2</v>
      </c>
      <c r="BD5" s="10">
        <f t="shared" ref="BD5:BD36" si="4">BB5-BC5</f>
        <v>1.8816600688067987E-2</v>
      </c>
      <c r="BE5" s="10"/>
      <c r="BF5" s="10"/>
      <c r="BG5" s="11">
        <f t="shared" ref="BG5:BG36" si="5">M5-BB5</f>
        <v>6.7855343693275949E-2</v>
      </c>
      <c r="BH5" s="1"/>
      <c r="BI5" s="1"/>
      <c r="BJ5" s="1"/>
      <c r="BK5" s="1"/>
      <c r="BL5" s="1"/>
      <c r="BM5" s="1"/>
      <c r="BN5" s="1"/>
      <c r="BO5" s="1"/>
      <c r="BP5" s="1"/>
    </row>
    <row r="6" spans="1:68" ht="9.75" customHeight="1">
      <c r="A6" s="1">
        <v>1961</v>
      </c>
      <c r="B6" s="1">
        <v>0.87</v>
      </c>
      <c r="C6" s="1">
        <v>0.25</v>
      </c>
      <c r="D6" s="3">
        <v>0.1098934972227239</v>
      </c>
      <c r="E6" s="3">
        <v>0.12569261213289235</v>
      </c>
      <c r="F6" s="3">
        <v>8.3376005383909949E-2</v>
      </c>
      <c r="G6" s="3">
        <v>6.2842007103219188E-2</v>
      </c>
      <c r="H6" s="3">
        <v>2.0533998280690757E-2</v>
      </c>
      <c r="I6" s="3">
        <v>5.870375663371551E-3</v>
      </c>
      <c r="J6" s="3"/>
      <c r="K6" s="3">
        <v>0.10753406005479384</v>
      </c>
      <c r="L6" s="3">
        <v>0.12860710646840265</v>
      </c>
      <c r="M6" s="3">
        <v>0.10640656153200087</v>
      </c>
      <c r="N6" s="3">
        <v>6.9893743452927704E-2</v>
      </c>
      <c r="O6" s="3">
        <v>3.651281807907316E-2</v>
      </c>
      <c r="P6" s="3">
        <v>1.3822929216111448E-2</v>
      </c>
      <c r="Q6" s="1"/>
      <c r="R6" s="1"/>
      <c r="S6" s="1"/>
      <c r="T6" s="1"/>
      <c r="U6" s="1">
        <v>3.0278024315205265E-2</v>
      </c>
      <c r="V6" s="1">
        <v>1.0347165167541295E-2</v>
      </c>
      <c r="W6" s="1">
        <v>1.993085914766397E-2</v>
      </c>
      <c r="X6" s="1">
        <v>9.216799159669194E-3</v>
      </c>
      <c r="Y6" s="1">
        <v>3.5005567806855119E-2</v>
      </c>
      <c r="Z6" s="1">
        <v>2.8836457096499308E-2</v>
      </c>
      <c r="AA6" s="1">
        <v>6.1691107103558117E-3</v>
      </c>
      <c r="AB6" s="1">
        <v>9.9848711462568302E-4</v>
      </c>
      <c r="AC6" s="1">
        <v>2.57260747683003E-2</v>
      </c>
      <c r="AD6" s="1">
        <v>2.1852397415381419E-2</v>
      </c>
      <c r="AE6" s="1">
        <v>3.8736773529188793E-3</v>
      </c>
      <c r="AF6" s="1">
        <v>4.5665538816758877E-4</v>
      </c>
      <c r="AG6" s="1">
        <v>1.6453837807072106E-2</v>
      </c>
      <c r="AH6" s="1">
        <v>7.6338136450200163E-3</v>
      </c>
      <c r="AI6" s="1">
        <v>8.8200241620520897E-3</v>
      </c>
      <c r="AJ6" s="1">
        <v>3.9638379363549289E-3</v>
      </c>
      <c r="AK6" s="1">
        <v>6.1905250016824264E-3</v>
      </c>
      <c r="AL6" s="1">
        <v>4.5193389463184502E-3</v>
      </c>
      <c r="AM6" s="1">
        <v>1.6711860553639767E-3</v>
      </c>
      <c r="AN6" s="1">
        <v>4.5139522422335207E-4</v>
      </c>
      <c r="AO6" s="1">
        <v>2.2644362808754533E-2</v>
      </c>
      <c r="AP6" s="1">
        <v>1.2153152591338466E-2</v>
      </c>
      <c r="AQ6" s="1">
        <v>1.0491210217416067E-2</v>
      </c>
      <c r="AR6" s="1">
        <v>4.4152331605782809E-3</v>
      </c>
      <c r="AS6" s="36">
        <f t="shared" si="0"/>
        <v>0</v>
      </c>
      <c r="AT6" s="36">
        <f t="shared" si="1"/>
        <v>0</v>
      </c>
      <c r="AU6" s="36">
        <f t="shared" si="2"/>
        <v>0</v>
      </c>
      <c r="AV6" s="36">
        <f t="shared" si="3"/>
        <v>0</v>
      </c>
      <c r="AW6" s="36"/>
      <c r="AX6" s="36"/>
      <c r="AY6" s="36"/>
      <c r="AZ6" s="1"/>
      <c r="BA6" s="10"/>
      <c r="BB6" s="10">
        <f t="shared" ref="BB6:BB60" si="6">O6</f>
        <v>3.651281807907316E-2</v>
      </c>
      <c r="BC6" s="10">
        <f t="shared" ref="BC6:BC60" si="7">W6</f>
        <v>1.993085914766397E-2</v>
      </c>
      <c r="BD6" s="10">
        <f t="shared" si="4"/>
        <v>1.658195893140919E-2</v>
      </c>
      <c r="BE6" s="10"/>
      <c r="BF6" s="10"/>
      <c r="BG6" s="11">
        <f t="shared" si="5"/>
        <v>6.9893743452927704E-2</v>
      </c>
      <c r="BH6" s="1"/>
      <c r="BI6" s="1"/>
      <c r="BJ6" s="1"/>
      <c r="BK6" s="1"/>
      <c r="BL6" s="1"/>
      <c r="BM6" s="1"/>
      <c r="BN6" s="1"/>
      <c r="BO6" s="1"/>
      <c r="BP6" s="1"/>
    </row>
    <row r="7" spans="1:68" ht="9.75" customHeight="1">
      <c r="A7" s="1">
        <v>1962</v>
      </c>
      <c r="B7" s="1">
        <v>0.87</v>
      </c>
      <c r="C7" s="1">
        <v>0.25</v>
      </c>
      <c r="D7" s="3">
        <v>0.11101013484778176</v>
      </c>
      <c r="E7" s="3">
        <v>0.12669136650208299</v>
      </c>
      <c r="F7" s="3">
        <v>8.2736755670745551E-2</v>
      </c>
      <c r="G7" s="3">
        <v>6.2895582140314682E-2</v>
      </c>
      <c r="H7" s="3">
        <v>1.9841173530430866E-2</v>
      </c>
      <c r="I7" s="3">
        <v>5.6162058072998459E-3</v>
      </c>
      <c r="J7" s="3"/>
      <c r="K7" s="3">
        <v>0.10895018973415546</v>
      </c>
      <c r="L7" s="3">
        <v>0.12855979853700863</v>
      </c>
      <c r="M7" s="3">
        <v>9.9499062481040373E-2</v>
      </c>
      <c r="N7" s="3">
        <v>6.7556284244776416E-2</v>
      </c>
      <c r="O7" s="3">
        <v>3.1942778236263951E-2</v>
      </c>
      <c r="P7" s="3">
        <v>1.1607401802667006E-2</v>
      </c>
      <c r="Q7" s="1"/>
      <c r="R7" s="1"/>
      <c r="S7" s="1"/>
      <c r="T7" s="1"/>
      <c r="U7" s="1">
        <v>2.1154351001990344E-2</v>
      </c>
      <c r="V7" s="1">
        <v>6.6873633288045114E-3</v>
      </c>
      <c r="W7" s="1">
        <v>1.4466987673185832E-2</v>
      </c>
      <c r="X7" s="1">
        <v>6.6550078744386735E-3</v>
      </c>
      <c r="Y7" s="1">
        <v>3.486296697321286E-2</v>
      </c>
      <c r="Z7" s="1">
        <v>2.8961287735882517E-2</v>
      </c>
      <c r="AA7" s="1">
        <v>5.9016792373303411E-3</v>
      </c>
      <c r="AB7" s="1">
        <v>9.772353510466437E-4</v>
      </c>
      <c r="AC7" s="1">
        <v>2.5501110415854136E-2</v>
      </c>
      <c r="AD7" s="1">
        <v>2.1968278243249317E-2</v>
      </c>
      <c r="AE7" s="1">
        <v>3.532832172604819E-3</v>
      </c>
      <c r="AF7" s="1">
        <v>3.0206608807763891E-4</v>
      </c>
      <c r="AG7" s="1">
        <v>1.6022381562895528E-2</v>
      </c>
      <c r="AH7" s="1">
        <v>7.3004598543892005E-3</v>
      </c>
      <c r="AI7" s="1">
        <v>8.7219217085063271E-3</v>
      </c>
      <c r="AJ7" s="1">
        <v>3.8566393884636686E-3</v>
      </c>
      <c r="AK7" s="1">
        <v>6.3502967187830349E-3</v>
      </c>
      <c r="AL7" s="1">
        <v>4.6655563067936568E-3</v>
      </c>
      <c r="AM7" s="1">
        <v>1.6847404119893783E-3</v>
      </c>
      <c r="AN7" s="1">
        <v>4.8026497971189516E-4</v>
      </c>
      <c r="AO7" s="1">
        <v>2.2372678281678562E-2</v>
      </c>
      <c r="AP7" s="1">
        <v>1.1966016161182858E-2</v>
      </c>
      <c r="AQ7" s="1">
        <v>1.0406662120495706E-2</v>
      </c>
      <c r="AR7" s="1">
        <v>4.3369043681755638E-3</v>
      </c>
      <c r="AS7" s="36">
        <f t="shared" si="0"/>
        <v>0</v>
      </c>
      <c r="AT7" s="36">
        <f t="shared" si="1"/>
        <v>0</v>
      </c>
      <c r="AU7" s="36">
        <f t="shared" si="2"/>
        <v>0</v>
      </c>
      <c r="AV7" s="36">
        <f t="shared" si="3"/>
        <v>0</v>
      </c>
      <c r="AW7" s="36"/>
      <c r="AX7" s="36"/>
      <c r="AY7" s="36"/>
      <c r="AZ7" s="1"/>
      <c r="BA7" s="10"/>
      <c r="BB7" s="10">
        <f t="shared" si="6"/>
        <v>3.1942778236263951E-2</v>
      </c>
      <c r="BC7" s="10">
        <f t="shared" si="7"/>
        <v>1.4466987673185832E-2</v>
      </c>
      <c r="BD7" s="10">
        <f t="shared" si="4"/>
        <v>1.7475790563078117E-2</v>
      </c>
      <c r="BE7" s="10"/>
      <c r="BF7" s="10"/>
      <c r="BG7" s="11">
        <f t="shared" si="5"/>
        <v>6.7556284244776416E-2</v>
      </c>
      <c r="BH7" s="1"/>
      <c r="BI7" s="1"/>
      <c r="BJ7" s="1"/>
      <c r="BK7" s="1"/>
      <c r="BL7" s="1"/>
      <c r="BM7" s="1"/>
      <c r="BN7" s="1"/>
      <c r="BO7" s="1"/>
      <c r="BP7" s="1"/>
    </row>
    <row r="8" spans="1:68" ht="9.75" customHeight="1">
      <c r="A8" s="1">
        <v>1963</v>
      </c>
      <c r="B8" s="1">
        <v>0.87</v>
      </c>
      <c r="C8" s="1">
        <v>0.25</v>
      </c>
      <c r="D8" s="3">
        <v>0.11114561106669438</v>
      </c>
      <c r="E8" s="3">
        <v>0.1273112455771841</v>
      </c>
      <c r="F8" s="3">
        <v>8.1639366576136144E-2</v>
      </c>
      <c r="G8" s="3">
        <v>6.2003799584381639E-2</v>
      </c>
      <c r="H8" s="3">
        <v>1.9635566991754505E-2</v>
      </c>
      <c r="I8" s="3">
        <v>5.6800334450204052E-3</v>
      </c>
      <c r="J8" s="3"/>
      <c r="K8" s="3">
        <v>0.10940933605059741</v>
      </c>
      <c r="L8" s="3">
        <v>0.12927368975716377</v>
      </c>
      <c r="M8" s="3">
        <v>9.91651029594353E-2</v>
      </c>
      <c r="N8" s="3">
        <v>6.7706080147369979E-2</v>
      </c>
      <c r="O8" s="3">
        <v>3.1459022812065321E-2</v>
      </c>
      <c r="P8" s="3">
        <v>1.1462998441377137E-2</v>
      </c>
      <c r="Q8" s="1"/>
      <c r="R8" s="1"/>
      <c r="S8" s="1"/>
      <c r="T8" s="1"/>
      <c r="U8" s="1">
        <v>2.2123943806965182E-2</v>
      </c>
      <c r="V8" s="1">
        <v>7.9513114436115615E-3</v>
      </c>
      <c r="W8" s="1">
        <v>1.4172632363353621E-2</v>
      </c>
      <c r="X8" s="1">
        <v>6.4032056739626803E-3</v>
      </c>
      <c r="Y8" s="1">
        <v>3.4601989696862692E-2</v>
      </c>
      <c r="Z8" s="1">
        <v>2.8896512347718784E-2</v>
      </c>
      <c r="AA8" s="1">
        <v>5.7054773491439096E-3</v>
      </c>
      <c r="AB8" s="1">
        <v>9.446015968514142E-4</v>
      </c>
      <c r="AC8" s="1">
        <v>2.4443148734226452E-2</v>
      </c>
      <c r="AD8" s="1">
        <v>2.1017861958438189E-2</v>
      </c>
      <c r="AE8" s="1">
        <v>3.425286775788264E-3</v>
      </c>
      <c r="AF8" s="1">
        <v>2.8002317594563947E-4</v>
      </c>
      <c r="AG8" s="1">
        <v>1.6210857439494523E-2</v>
      </c>
      <c r="AH8" s="1">
        <v>7.4193344492940235E-3</v>
      </c>
      <c r="AI8" s="1">
        <v>8.7915229902004993E-3</v>
      </c>
      <c r="AJ8" s="1">
        <v>3.9679657304091771E-3</v>
      </c>
      <c r="AK8" s="1">
        <v>6.3833707055524682E-3</v>
      </c>
      <c r="AL8" s="1">
        <v>4.6700908289306368E-3</v>
      </c>
      <c r="AM8" s="1">
        <v>1.7132798766218312E-3</v>
      </c>
      <c r="AN8" s="1">
        <v>4.8744294181417514E-4</v>
      </c>
      <c r="AO8" s="1">
        <v>2.2594228145046989E-2</v>
      </c>
      <c r="AP8" s="1">
        <v>1.2089425278224659E-2</v>
      </c>
      <c r="AQ8" s="1">
        <v>1.050480286682233E-2</v>
      </c>
      <c r="AR8" s="1">
        <v>4.4554086722233526E-3</v>
      </c>
      <c r="AS8" s="36">
        <f t="shared" si="0"/>
        <v>0</v>
      </c>
      <c r="AT8" s="36">
        <f t="shared" si="1"/>
        <v>0</v>
      </c>
      <c r="AU8" s="36">
        <f t="shared" si="2"/>
        <v>0</v>
      </c>
      <c r="AV8" s="36">
        <f t="shared" si="3"/>
        <v>0</v>
      </c>
      <c r="AW8" s="36"/>
      <c r="AX8" s="36"/>
      <c r="AY8" s="36"/>
      <c r="AZ8" s="1"/>
      <c r="BA8" s="10"/>
      <c r="BB8" s="10">
        <f t="shared" si="6"/>
        <v>3.1459022812065321E-2</v>
      </c>
      <c r="BC8" s="10">
        <f t="shared" si="7"/>
        <v>1.4172632363353621E-2</v>
      </c>
      <c r="BD8" s="10">
        <f t="shared" si="4"/>
        <v>1.7286390448711698E-2</v>
      </c>
      <c r="BE8" s="10"/>
      <c r="BF8" s="10"/>
      <c r="BG8" s="11">
        <f t="shared" si="5"/>
        <v>6.7706080147369979E-2</v>
      </c>
      <c r="BH8" s="1"/>
      <c r="BI8" s="1"/>
      <c r="BJ8" s="1"/>
      <c r="BK8" s="1"/>
      <c r="BL8" s="1"/>
      <c r="BM8" s="1"/>
      <c r="BN8" s="1"/>
      <c r="BO8" s="1"/>
      <c r="BP8" s="1"/>
    </row>
    <row r="9" spans="1:68" ht="9.75" customHeight="1">
      <c r="A9" s="1">
        <v>1964</v>
      </c>
      <c r="B9" s="1">
        <v>0.77</v>
      </c>
      <c r="C9" s="1">
        <v>0.25</v>
      </c>
      <c r="D9" s="3">
        <v>0.11016253655511818</v>
      </c>
      <c r="E9" s="3">
        <v>0.12602313185430228</v>
      </c>
      <c r="F9" s="3">
        <v>8.0207510462667719E-2</v>
      </c>
      <c r="G9" s="3">
        <v>6.0517649692789721E-2</v>
      </c>
      <c r="H9" s="3">
        <v>1.9689860769877995E-2</v>
      </c>
      <c r="I9" s="3">
        <v>5.3128911555610373E-3</v>
      </c>
      <c r="J9" s="3"/>
      <c r="K9" s="3">
        <v>0.10921918393320837</v>
      </c>
      <c r="L9" s="3">
        <v>0.13022137276303114</v>
      </c>
      <c r="M9" s="3">
        <v>0.10479103530661327</v>
      </c>
      <c r="N9" s="3">
        <v>7.1066321546742486E-2</v>
      </c>
      <c r="O9" s="3">
        <v>3.3724713759870781E-2</v>
      </c>
      <c r="P9" s="3">
        <v>1.3021661045439319E-2</v>
      </c>
      <c r="Q9" s="1"/>
      <c r="R9" s="1"/>
      <c r="S9" s="1"/>
      <c r="T9" s="1"/>
      <c r="U9" s="1">
        <v>3.0964015264060327E-2</v>
      </c>
      <c r="V9" s="1">
        <v>1.3761519494605922E-2</v>
      </c>
      <c r="W9" s="1">
        <v>1.7202495769454405E-2</v>
      </c>
      <c r="X9" s="1">
        <v>8.9574999344778135E-3</v>
      </c>
      <c r="Y9" s="1">
        <v>3.4233027089057871E-2</v>
      </c>
      <c r="Z9" s="1">
        <v>2.8519615594089765E-2</v>
      </c>
      <c r="AA9" s="1">
        <v>5.7134114949681063E-3</v>
      </c>
      <c r="AB9" s="1">
        <v>6.7033527615887006E-4</v>
      </c>
      <c r="AC9" s="1">
        <v>2.2823240511876782E-2</v>
      </c>
      <c r="AD9" s="1">
        <v>1.9223337157836407E-2</v>
      </c>
      <c r="AE9" s="1">
        <v>3.5999033540403754E-3</v>
      </c>
      <c r="AF9" s="1">
        <v>1.6847745233631163E-4</v>
      </c>
      <c r="AG9" s="1">
        <v>1.7496083210167962E-2</v>
      </c>
      <c r="AH9" s="1">
        <v>8.607880525705389E-3</v>
      </c>
      <c r="AI9" s="1">
        <v>8.888202684462573E-3</v>
      </c>
      <c r="AJ9" s="1">
        <v>4.1449450275832158E-3</v>
      </c>
      <c r="AK9" s="1">
        <v>5.6551596515651021E-3</v>
      </c>
      <c r="AL9" s="1">
        <v>4.1668164151581616E-3</v>
      </c>
      <c r="AM9" s="1">
        <v>1.4883432364069401E-3</v>
      </c>
      <c r="AN9" s="1">
        <v>3.2913339948263996E-4</v>
      </c>
      <c r="AO9" s="1">
        <v>2.3151242861733062E-2</v>
      </c>
      <c r="AP9" s="1">
        <v>1.2774696940863551E-2</v>
      </c>
      <c r="AQ9" s="1">
        <v>1.0376545920869513E-2</v>
      </c>
      <c r="AR9" s="1">
        <v>4.474078427065856E-3</v>
      </c>
      <c r="AS9" s="36">
        <f t="shared" si="0"/>
        <v>0</v>
      </c>
      <c r="AT9" s="36">
        <f t="shared" si="1"/>
        <v>0</v>
      </c>
      <c r="AU9" s="36">
        <f t="shared" si="2"/>
        <v>0</v>
      </c>
      <c r="AV9" s="36">
        <f t="shared" si="3"/>
        <v>0</v>
      </c>
      <c r="AW9" s="36"/>
      <c r="AX9" s="36"/>
      <c r="AY9" s="36"/>
      <c r="AZ9" s="1"/>
      <c r="BA9" s="10"/>
      <c r="BB9" s="10">
        <f t="shared" si="6"/>
        <v>3.3724713759870781E-2</v>
      </c>
      <c r="BC9" s="10">
        <f t="shared" si="7"/>
        <v>1.7202495769454405E-2</v>
      </c>
      <c r="BD9" s="10">
        <f t="shared" si="4"/>
        <v>1.6522217990416376E-2</v>
      </c>
      <c r="BE9" s="10"/>
      <c r="BF9" s="10"/>
      <c r="BG9" s="11">
        <f t="shared" si="5"/>
        <v>7.1066321546742486E-2</v>
      </c>
      <c r="BH9" s="1"/>
      <c r="BI9" s="1"/>
      <c r="BJ9" s="1"/>
      <c r="BK9" s="1"/>
      <c r="BL9" s="1"/>
      <c r="BM9" s="1"/>
      <c r="BN9" s="1"/>
      <c r="BO9" s="1"/>
      <c r="BP9" s="1"/>
    </row>
    <row r="10" spans="1:68" ht="9.75" customHeight="1">
      <c r="A10" s="1">
        <v>1965</v>
      </c>
      <c r="B10" s="1">
        <v>0.7</v>
      </c>
      <c r="C10" s="1">
        <v>0.25</v>
      </c>
      <c r="D10" s="3">
        <v>0.10818295208972234</v>
      </c>
      <c r="E10" s="3">
        <v>0.12634828389325553</v>
      </c>
      <c r="F10" s="3">
        <v>8.0650646944014873E-2</v>
      </c>
      <c r="G10" s="3">
        <v>6.0278754424757594E-2</v>
      </c>
      <c r="H10" s="3">
        <v>2.0371892519257279E-2</v>
      </c>
      <c r="I10" s="3">
        <v>5.378665172725592E-3</v>
      </c>
      <c r="J10" s="3"/>
      <c r="K10" s="3">
        <v>0.10904636372396169</v>
      </c>
      <c r="L10" s="3">
        <v>0.129844750033312</v>
      </c>
      <c r="M10" s="3">
        <v>0.10891912753229198</v>
      </c>
      <c r="N10" s="3">
        <v>7.2367690872523621E-2</v>
      </c>
      <c r="O10" s="3">
        <v>3.6551436659768351E-2</v>
      </c>
      <c r="P10" s="3">
        <v>1.4893514616821979E-2</v>
      </c>
      <c r="Q10" s="1"/>
      <c r="R10" s="1"/>
      <c r="S10" s="1"/>
      <c r="T10" s="1"/>
      <c r="U10" s="1">
        <v>3.6337068953822327E-2</v>
      </c>
      <c r="V10" s="1">
        <v>1.6123466469437381E-2</v>
      </c>
      <c r="W10" s="1">
        <v>2.0213602484384946E-2</v>
      </c>
      <c r="X10" s="1">
        <v>1.1367733607575887E-2</v>
      </c>
      <c r="Y10" s="1">
        <v>3.4125376864947939E-2</v>
      </c>
      <c r="Z10" s="1">
        <v>2.8191168349282016E-2</v>
      </c>
      <c r="AA10" s="1">
        <v>5.934208515665923E-3</v>
      </c>
      <c r="AB10" s="1">
        <v>7.0324457378306924E-4</v>
      </c>
      <c r="AC10" s="1">
        <v>2.3257796940707624E-2</v>
      </c>
      <c r="AD10" s="1">
        <v>1.9354192186117041E-2</v>
      </c>
      <c r="AE10" s="1">
        <v>3.9036047545905838E-3</v>
      </c>
      <c r="AF10" s="1">
        <v>3.0792125339326254E-4</v>
      </c>
      <c r="AG10" s="1">
        <v>1.76361838291684E-2</v>
      </c>
      <c r="AH10" s="1">
        <v>8.6484520912118636E-3</v>
      </c>
      <c r="AI10" s="1">
        <v>8.9877317379565367E-3</v>
      </c>
      <c r="AJ10" s="1">
        <v>3.9790826900103979E-3</v>
      </c>
      <c r="AK10" s="1">
        <v>5.631289309190904E-3</v>
      </c>
      <c r="AL10" s="1">
        <v>4.0849417981466667E-3</v>
      </c>
      <c r="AM10" s="1">
        <v>1.5463475110442373E-3</v>
      </c>
      <c r="AN10" s="1">
        <v>3.884166555388639E-4</v>
      </c>
      <c r="AO10" s="1">
        <v>2.3267473138359304E-2</v>
      </c>
      <c r="AP10" s="1">
        <v>1.273339388935853E-2</v>
      </c>
      <c r="AQ10" s="1">
        <v>1.0534079249000773E-2</v>
      </c>
      <c r="AR10" s="1">
        <v>4.3674993455492615E-3</v>
      </c>
      <c r="AS10" s="36">
        <f t="shared" si="0"/>
        <v>0</v>
      </c>
      <c r="AT10" s="36">
        <f t="shared" si="1"/>
        <v>0</v>
      </c>
      <c r="AU10" s="36">
        <f t="shared" si="2"/>
        <v>0</v>
      </c>
      <c r="AV10" s="36">
        <f t="shared" si="3"/>
        <v>0</v>
      </c>
      <c r="AW10" s="36"/>
      <c r="AX10" s="36"/>
      <c r="AY10" s="36"/>
      <c r="AZ10" s="1"/>
      <c r="BA10" s="10"/>
      <c r="BB10" s="10">
        <f t="shared" si="6"/>
        <v>3.6551436659768351E-2</v>
      </c>
      <c r="BC10" s="10">
        <f t="shared" si="7"/>
        <v>2.0213602484384946E-2</v>
      </c>
      <c r="BD10" s="10">
        <f t="shared" si="4"/>
        <v>1.6337834175383405E-2</v>
      </c>
      <c r="BE10" s="10"/>
      <c r="BF10" s="10"/>
      <c r="BG10" s="11">
        <f t="shared" si="5"/>
        <v>7.2367690872523621E-2</v>
      </c>
      <c r="BH10" s="1"/>
      <c r="BI10" s="1"/>
      <c r="BJ10" s="1"/>
      <c r="BK10" s="1"/>
      <c r="BL10" s="1"/>
      <c r="BM10" s="1"/>
      <c r="BN10" s="1"/>
      <c r="BO10" s="1"/>
      <c r="BP10" s="1"/>
    </row>
    <row r="11" spans="1:68" ht="9.75" customHeight="1">
      <c r="A11" s="1">
        <v>1966</v>
      </c>
      <c r="B11" s="1">
        <v>0.7</v>
      </c>
      <c r="C11" s="1">
        <v>0.25</v>
      </c>
      <c r="D11" s="3">
        <v>0.10989486383342172</v>
      </c>
      <c r="E11" s="3">
        <v>0.12623874496680279</v>
      </c>
      <c r="F11" s="3">
        <v>8.3681843007293186E-2</v>
      </c>
      <c r="G11" s="3">
        <v>6.2140106487177889E-2</v>
      </c>
      <c r="H11" s="3">
        <v>2.1541736520115297E-2</v>
      </c>
      <c r="I11" s="3">
        <v>6.0294666862191091E-3</v>
      </c>
      <c r="J11" s="3"/>
      <c r="K11" s="3">
        <v>0.10751983171866869</v>
      </c>
      <c r="L11" s="3">
        <v>0.12744778717733096</v>
      </c>
      <c r="M11" s="3">
        <v>0.10175256812339699</v>
      </c>
      <c r="N11" s="3">
        <v>6.7899698271378317E-2</v>
      </c>
      <c r="O11" s="3">
        <v>3.3852869852018672E-2</v>
      </c>
      <c r="P11" s="3">
        <v>1.2898790870561372E-2</v>
      </c>
      <c r="Q11" s="1"/>
      <c r="R11" s="1"/>
      <c r="S11" s="1"/>
      <c r="T11" s="1"/>
      <c r="U11" s="1">
        <v>2.5759195733426939E-2</v>
      </c>
      <c r="V11" s="1">
        <v>9.3059541746432946E-3</v>
      </c>
      <c r="W11" s="1">
        <v>1.6453241558783645E-2</v>
      </c>
      <c r="X11" s="1">
        <v>8.7683628180840415E-3</v>
      </c>
      <c r="Y11" s="1">
        <v>3.4203462385365875E-2</v>
      </c>
      <c r="Z11" s="1">
        <v>2.7791039744127902E-2</v>
      </c>
      <c r="AA11" s="1">
        <v>6.4124226412379717E-3</v>
      </c>
      <c r="AB11" s="1">
        <v>9.5980025386553701E-4</v>
      </c>
      <c r="AC11" s="1">
        <v>2.7250027998477741E-2</v>
      </c>
      <c r="AD11" s="1">
        <v>2.2211243666160858E-2</v>
      </c>
      <c r="AE11" s="1">
        <v>5.0387843323168842E-3</v>
      </c>
      <c r="AF11" s="1">
        <v>6.8190357496426173E-4</v>
      </c>
      <c r="AG11" s="1">
        <v>1.5473075591041052E-2</v>
      </c>
      <c r="AH11" s="1">
        <v>7.3061336859239663E-3</v>
      </c>
      <c r="AI11" s="1">
        <v>8.1669419051170859E-3</v>
      </c>
      <c r="AJ11" s="1">
        <v>3.7938438376748269E-3</v>
      </c>
      <c r="AK11" s="1">
        <v>6.7569717832947065E-3</v>
      </c>
      <c r="AL11" s="1">
        <v>4.8332102031913059E-3</v>
      </c>
      <c r="AM11" s="1">
        <v>1.9237615801034004E-3</v>
      </c>
      <c r="AN11" s="1">
        <v>5.9386123987016811E-4</v>
      </c>
      <c r="AO11" s="1">
        <v>2.223004737433576E-2</v>
      </c>
      <c r="AP11" s="1">
        <v>1.2139343889115271E-2</v>
      </c>
      <c r="AQ11" s="1">
        <v>1.0090703485220487E-2</v>
      </c>
      <c r="AR11" s="1">
        <v>4.3877050775449952E-3</v>
      </c>
      <c r="AS11" s="36">
        <f t="shared" si="0"/>
        <v>1.6947508861969718E-6</v>
      </c>
      <c r="AT11" s="36">
        <f t="shared" si="1"/>
        <v>1.5208122261384238E-6</v>
      </c>
      <c r="AU11" s="36">
        <f t="shared" si="2"/>
        <v>1.7393866004467018E-7</v>
      </c>
      <c r="AV11" s="36">
        <f t="shared" si="3"/>
        <v>-5.7779844315347662E-8</v>
      </c>
      <c r="AW11" s="36"/>
      <c r="AX11" s="36"/>
      <c r="AY11" s="36"/>
      <c r="AZ11" s="1"/>
      <c r="BA11" s="10"/>
      <c r="BB11" s="10">
        <f t="shared" si="6"/>
        <v>3.3852869852018672E-2</v>
      </c>
      <c r="BC11" s="10">
        <f t="shared" si="7"/>
        <v>1.6453241558783645E-2</v>
      </c>
      <c r="BD11" s="10">
        <f t="shared" si="4"/>
        <v>1.7399628293235027E-2</v>
      </c>
      <c r="BE11" s="10"/>
      <c r="BF11" s="10"/>
      <c r="BG11" s="11">
        <f t="shared" si="5"/>
        <v>6.7899698271378317E-2</v>
      </c>
      <c r="BH11" s="1"/>
      <c r="BI11" s="1"/>
      <c r="BJ11" s="1"/>
      <c r="BK11" s="1"/>
      <c r="BL11" s="1"/>
      <c r="BM11" s="1"/>
      <c r="BN11" s="1"/>
      <c r="BO11" s="1"/>
      <c r="BP11" s="1"/>
    </row>
    <row r="12" spans="1:68" ht="9.75" customHeight="1">
      <c r="A12" s="1">
        <v>1967</v>
      </c>
      <c r="B12" s="1">
        <v>0.7</v>
      </c>
      <c r="C12" s="1">
        <v>0.25</v>
      </c>
      <c r="D12" s="3">
        <v>0.10972869594094931</v>
      </c>
      <c r="E12" s="3">
        <v>0.12647635426886741</v>
      </c>
      <c r="F12" s="3">
        <v>8.4253319526665718E-2</v>
      </c>
      <c r="G12" s="3">
        <v>6.2653296662674288E-2</v>
      </c>
      <c r="H12" s="3">
        <v>2.1600022863991434E-2</v>
      </c>
      <c r="I12" s="3">
        <v>5.9647168321796239E-3</v>
      </c>
      <c r="J12" s="3"/>
      <c r="K12" s="3">
        <v>0.10742365674183713</v>
      </c>
      <c r="L12" s="3">
        <v>0.12964656942990568</v>
      </c>
      <c r="M12" s="3">
        <v>0.10737541914934186</v>
      </c>
      <c r="N12" s="3">
        <v>7.0605364135391119E-2</v>
      </c>
      <c r="O12" s="3">
        <v>3.6770055013950739E-2</v>
      </c>
      <c r="P12" s="3">
        <v>1.416347805611729E-2</v>
      </c>
      <c r="Q12" s="1"/>
      <c r="R12" s="1"/>
      <c r="S12" s="1"/>
      <c r="T12" s="1"/>
      <c r="U12" s="1">
        <v>3.3006207228611834E-2</v>
      </c>
      <c r="V12" s="1">
        <v>1.3414435949378693E-2</v>
      </c>
      <c r="W12" s="1">
        <v>1.9591771279233141E-2</v>
      </c>
      <c r="X12" s="1">
        <v>1.0304572978658067E-2</v>
      </c>
      <c r="Y12" s="1">
        <v>3.517937311245542E-2</v>
      </c>
      <c r="Z12" s="1">
        <v>2.8621497100799143E-2</v>
      </c>
      <c r="AA12" s="1">
        <v>6.5578760116562773E-3</v>
      </c>
      <c r="AB12" s="1">
        <v>1.0618155533178724E-3</v>
      </c>
      <c r="AC12" s="1">
        <v>2.7869681123158532E-2</v>
      </c>
      <c r="AD12" s="1">
        <v>2.2541177689705295E-2</v>
      </c>
      <c r="AE12" s="1">
        <v>5.3285034334532386E-3</v>
      </c>
      <c r="AF12" s="1">
        <v>8.1156949917688315E-4</v>
      </c>
      <c r="AG12" s="1">
        <v>1.475044996155158E-2</v>
      </c>
      <c r="AH12" s="1">
        <v>7.04687070930858E-3</v>
      </c>
      <c r="AI12" s="1">
        <v>7.7035792522430003E-3</v>
      </c>
      <c r="AJ12" s="1">
        <v>3.4601297122999514E-3</v>
      </c>
      <c r="AK12" s="1">
        <v>6.4553944377286013E-3</v>
      </c>
      <c r="AL12" s="1">
        <v>4.445330271089688E-3</v>
      </c>
      <c r="AM12" s="1">
        <v>2.0100641666389138E-3</v>
      </c>
      <c r="AN12" s="1">
        <v>6.2931799347748193E-4</v>
      </c>
      <c r="AO12" s="1">
        <v>2.120584439928018E-2</v>
      </c>
      <c r="AP12" s="1">
        <v>1.1492200980398267E-2</v>
      </c>
      <c r="AQ12" s="1">
        <v>9.7136434188819145E-3</v>
      </c>
      <c r="AR12" s="1">
        <v>4.0894477057774334E-3</v>
      </c>
      <c r="AS12" s="36">
        <f t="shared" si="0"/>
        <v>1.5791082284138946E-6</v>
      </c>
      <c r="AT12" s="36">
        <f t="shared" si="1"/>
        <v>1.5791082284138946E-6</v>
      </c>
      <c r="AU12" s="36">
        <f t="shared" si="2"/>
        <v>0</v>
      </c>
      <c r="AV12" s="36">
        <f t="shared" si="3"/>
        <v>-1.884073907435467E-6</v>
      </c>
      <c r="AW12" s="36"/>
      <c r="AX12" s="36"/>
      <c r="AY12" s="36"/>
      <c r="AZ12" s="1"/>
      <c r="BA12" s="10"/>
      <c r="BB12" s="10">
        <f t="shared" si="6"/>
        <v>3.6770055013950739E-2</v>
      </c>
      <c r="BC12" s="10">
        <f t="shared" si="7"/>
        <v>1.9591771279233141E-2</v>
      </c>
      <c r="BD12" s="10">
        <f t="shared" si="4"/>
        <v>1.7178283734717598E-2</v>
      </c>
      <c r="BE12" s="10"/>
      <c r="BF12" s="10"/>
      <c r="BG12" s="11">
        <f t="shared" si="5"/>
        <v>7.0605364135391119E-2</v>
      </c>
      <c r="BH12" s="1"/>
      <c r="BI12" s="1"/>
      <c r="BJ12" s="1"/>
      <c r="BK12" s="1"/>
      <c r="BL12" s="1"/>
      <c r="BM12" s="1"/>
      <c r="BN12" s="1"/>
      <c r="BO12" s="1"/>
      <c r="BP12" s="1"/>
    </row>
    <row r="13" spans="1:68" ht="9.75" customHeight="1">
      <c r="A13" s="1">
        <v>1968</v>
      </c>
      <c r="B13" s="1">
        <v>0.75249999999999995</v>
      </c>
      <c r="C13" s="1">
        <v>0.25</v>
      </c>
      <c r="D13" s="3">
        <v>0.11006306649969051</v>
      </c>
      <c r="E13" s="3">
        <v>0.12624370705723284</v>
      </c>
      <c r="F13" s="3">
        <v>8.3519414859066651E-2</v>
      </c>
      <c r="G13" s="3">
        <v>6.2064898114481779E-2</v>
      </c>
      <c r="H13" s="3">
        <v>2.1454516744584876E-2</v>
      </c>
      <c r="I13" s="3">
        <v>5.8157218198253745E-3</v>
      </c>
      <c r="J13" s="3"/>
      <c r="K13" s="3">
        <v>0.10696285276789042</v>
      </c>
      <c r="L13" s="3">
        <v>0.12938045877149837</v>
      </c>
      <c r="M13" s="3">
        <v>0.11212838574441929</v>
      </c>
      <c r="N13" s="3">
        <v>7.18997799033812E-2</v>
      </c>
      <c r="O13" s="3">
        <v>4.0228605841038094E-2</v>
      </c>
      <c r="P13" s="3">
        <v>1.6149285544225331E-2</v>
      </c>
      <c r="Q13" s="1"/>
      <c r="R13" s="1"/>
      <c r="S13" s="1"/>
      <c r="T13" s="1"/>
      <c r="U13" s="1">
        <v>3.9535159942756685E-2</v>
      </c>
      <c r="V13" s="1">
        <v>1.5390866926473516E-2</v>
      </c>
      <c r="W13" s="1">
        <v>2.414429301628317E-2</v>
      </c>
      <c r="X13" s="1">
        <v>1.2743773410360693E-2</v>
      </c>
      <c r="Y13" s="1">
        <v>3.5050397695637253E-2</v>
      </c>
      <c r="Z13" s="1">
        <v>2.8774774879957811E-2</v>
      </c>
      <c r="AA13" s="1">
        <v>6.2756228156794422E-3</v>
      </c>
      <c r="AB13" s="1">
        <v>1.0572234844497181E-3</v>
      </c>
      <c r="AC13" s="1">
        <v>2.6336202257582136E-2</v>
      </c>
      <c r="AD13" s="1">
        <v>2.168639829106753E-2</v>
      </c>
      <c r="AE13" s="1">
        <v>4.6498039665146046E-3</v>
      </c>
      <c r="AF13" s="1">
        <v>6.5746569244864279E-4</v>
      </c>
      <c r="AG13" s="1">
        <v>1.5316351310136575E-2</v>
      </c>
      <c r="AH13" s="1">
        <v>6.7975601114544232E-3</v>
      </c>
      <c r="AI13" s="1">
        <v>8.5187911986821518E-3</v>
      </c>
      <c r="AJ13" s="1">
        <v>3.4177579113283106E-3</v>
      </c>
      <c r="AK13" s="1">
        <v>6.8149856114097986E-3</v>
      </c>
      <c r="AL13" s="1">
        <v>4.8048449397712426E-3</v>
      </c>
      <c r="AM13" s="1">
        <v>2.0101406716385556E-3</v>
      </c>
      <c r="AN13" s="1">
        <v>6.8327473159870316E-4</v>
      </c>
      <c r="AO13" s="1">
        <v>2.2131336921546375E-2</v>
      </c>
      <c r="AP13" s="1">
        <v>1.1602405051225666E-2</v>
      </c>
      <c r="AQ13" s="1">
        <v>1.0528931870320708E-2</v>
      </c>
      <c r="AR13" s="1">
        <v>4.1010326429270138E-3</v>
      </c>
      <c r="AS13" s="36">
        <f t="shared" si="0"/>
        <v>-1.4779843008905225E-6</v>
      </c>
      <c r="AT13" s="36">
        <f t="shared" si="1"/>
        <v>-1.3198922307680605E-6</v>
      </c>
      <c r="AU13" s="36">
        <f t="shared" si="2"/>
        <v>-1.5809207012246196E-7</v>
      </c>
      <c r="AV13" s="36">
        <f t="shared" si="3"/>
        <v>0</v>
      </c>
      <c r="AW13" s="36"/>
      <c r="AX13" s="36"/>
      <c r="AY13" s="36"/>
      <c r="AZ13" s="1"/>
      <c r="BA13" s="10"/>
      <c r="BB13" s="10">
        <f t="shared" si="6"/>
        <v>4.0228605841038094E-2</v>
      </c>
      <c r="BC13" s="10">
        <f t="shared" si="7"/>
        <v>2.414429301628317E-2</v>
      </c>
      <c r="BD13" s="10">
        <f t="shared" si="4"/>
        <v>1.6084312824754924E-2</v>
      </c>
      <c r="BE13" s="10"/>
      <c r="BF13" s="10"/>
      <c r="BG13" s="11">
        <f t="shared" si="5"/>
        <v>7.18997799033812E-2</v>
      </c>
      <c r="BH13" s="1"/>
      <c r="BI13" s="1"/>
      <c r="BJ13" s="1"/>
      <c r="BK13" s="1"/>
      <c r="BL13" s="1"/>
      <c r="BM13" s="1"/>
      <c r="BN13" s="1"/>
      <c r="BO13" s="1"/>
      <c r="BP13" s="1"/>
    </row>
    <row r="14" spans="1:68" ht="9.75" customHeight="1">
      <c r="A14" s="1">
        <v>1969</v>
      </c>
      <c r="B14" s="1">
        <v>0.77</v>
      </c>
      <c r="C14" s="1">
        <v>0.25</v>
      </c>
      <c r="D14" s="3">
        <v>0.11140862876557683</v>
      </c>
      <c r="E14" s="3">
        <v>0.12662590807139965</v>
      </c>
      <c r="F14" s="3">
        <v>8.0174220214230291E-2</v>
      </c>
      <c r="G14" s="3">
        <v>6.0162672578561754E-2</v>
      </c>
      <c r="H14" s="3">
        <v>2.0011547635668533E-2</v>
      </c>
      <c r="I14" s="3">
        <v>5.4712956747793176E-3</v>
      </c>
      <c r="J14" s="3"/>
      <c r="K14" s="3">
        <v>0.10845314467258999</v>
      </c>
      <c r="L14" s="3">
        <v>0.12732506563913223</v>
      </c>
      <c r="M14" s="3">
        <v>0.10351497284479398</v>
      </c>
      <c r="N14" s="3">
        <v>6.6578010036147661E-2</v>
      </c>
      <c r="O14" s="3">
        <v>3.6936962808646327E-2</v>
      </c>
      <c r="P14" s="3">
        <v>1.5581702597665021E-2</v>
      </c>
      <c r="Q14" s="1"/>
      <c r="R14" s="1"/>
      <c r="S14" s="1"/>
      <c r="T14" s="1"/>
      <c r="U14" s="1">
        <v>3.2172898928804164E-2</v>
      </c>
      <c r="V14" s="1">
        <v>1.0611636545922953E-2</v>
      </c>
      <c r="W14" s="1">
        <v>2.1561262382881211E-2</v>
      </c>
      <c r="X14" s="1">
        <v>1.2421822307887458E-2</v>
      </c>
      <c r="Y14" s="1">
        <v>3.5162491532326534E-2</v>
      </c>
      <c r="Z14" s="1">
        <v>2.8735531805316881E-2</v>
      </c>
      <c r="AA14" s="1">
        <v>6.4269597270096542E-3</v>
      </c>
      <c r="AB14" s="1">
        <v>1.0084488232809548E-3</v>
      </c>
      <c r="AC14" s="1">
        <v>2.4948926096228088E-2</v>
      </c>
      <c r="AD14" s="1">
        <v>2.0605394400777702E-2</v>
      </c>
      <c r="AE14" s="1">
        <v>4.3435316954503859E-3</v>
      </c>
      <c r="AF14" s="1">
        <v>4.5510282555567084E-4</v>
      </c>
      <c r="AG14" s="1">
        <v>1.3290420927549286E-2</v>
      </c>
      <c r="AH14" s="1">
        <v>6.40124033613464E-3</v>
      </c>
      <c r="AI14" s="1">
        <v>6.8891805914146464E-3</v>
      </c>
      <c r="AJ14" s="1">
        <v>3.1316014743455584E-3</v>
      </c>
      <c r="AK14" s="1">
        <v>6.7737564818491089E-3</v>
      </c>
      <c r="AL14" s="1">
        <v>4.4218808600552627E-3</v>
      </c>
      <c r="AM14" s="1">
        <v>2.3518756217938467E-3</v>
      </c>
      <c r="AN14" s="1">
        <v>8.7614255159713386E-4</v>
      </c>
      <c r="AO14" s="1">
        <v>2.0064177409398396E-2</v>
      </c>
      <c r="AP14" s="1">
        <v>1.0823121196189903E-2</v>
      </c>
      <c r="AQ14" s="1">
        <v>9.2410562132084935E-3</v>
      </c>
      <c r="AR14" s="1">
        <v>4.0077440259426922E-3</v>
      </c>
      <c r="AS14" s="36">
        <f t="shared" si="0"/>
        <v>1.3748237227273474E-6</v>
      </c>
      <c r="AT14" s="36">
        <f t="shared" si="1"/>
        <v>1.3748237227273474E-6</v>
      </c>
      <c r="AU14" s="36">
        <f t="shared" si="2"/>
        <v>0</v>
      </c>
      <c r="AV14" s="36">
        <f t="shared" si="3"/>
        <v>0</v>
      </c>
      <c r="AW14" s="36"/>
      <c r="AX14" s="36"/>
      <c r="AY14" s="36"/>
      <c r="AZ14" s="1"/>
      <c r="BA14" s="10"/>
      <c r="BB14" s="10">
        <f t="shared" si="6"/>
        <v>3.6936962808646327E-2</v>
      </c>
      <c r="BC14" s="10">
        <f t="shared" si="7"/>
        <v>2.1561262382881211E-2</v>
      </c>
      <c r="BD14" s="10">
        <f t="shared" si="4"/>
        <v>1.5375700425765117E-2</v>
      </c>
      <c r="BE14" s="10"/>
      <c r="BF14" s="10"/>
      <c r="BG14" s="11">
        <f t="shared" si="5"/>
        <v>6.6578010036147661E-2</v>
      </c>
      <c r="BH14" s="1"/>
      <c r="BI14" s="1"/>
      <c r="BJ14" s="1"/>
      <c r="BK14" s="1"/>
      <c r="BL14" s="1"/>
      <c r="BM14" s="1"/>
      <c r="BN14" s="1"/>
      <c r="BO14" s="1"/>
      <c r="BP14" s="1"/>
    </row>
    <row r="15" spans="1:68" ht="9.75" customHeight="1">
      <c r="A15" s="1">
        <v>1970</v>
      </c>
      <c r="B15" s="1">
        <v>0.71750000000000003</v>
      </c>
      <c r="C15" s="1">
        <v>0.29499999999999998</v>
      </c>
      <c r="D15" s="3">
        <v>0.11125962480906058</v>
      </c>
      <c r="E15" s="3">
        <v>0.12583851578000818</v>
      </c>
      <c r="F15" s="3">
        <v>7.8038458864426299E-2</v>
      </c>
      <c r="G15" s="3">
        <v>5.8660730344489501E-2</v>
      </c>
      <c r="H15" s="3">
        <v>1.9377728519936795E-2</v>
      </c>
      <c r="I15" s="3">
        <v>5.2533930875849231E-3</v>
      </c>
      <c r="J15" s="3"/>
      <c r="K15" s="3">
        <v>0.1096441129268623</v>
      </c>
      <c r="L15" s="3">
        <v>0.12637490135498491</v>
      </c>
      <c r="M15" s="3">
        <v>9.0252864935986624E-2</v>
      </c>
      <c r="N15" s="3">
        <v>6.2499417740224286E-2</v>
      </c>
      <c r="O15" s="3">
        <v>2.7753447195762334E-2</v>
      </c>
      <c r="P15" s="3">
        <v>9.9627513394338514E-3</v>
      </c>
      <c r="Q15" s="1"/>
      <c r="R15" s="1"/>
      <c r="S15" s="1"/>
      <c r="T15" s="1"/>
      <c r="U15" s="1">
        <v>1.8167313707041E-2</v>
      </c>
      <c r="V15" s="1">
        <v>6.6026093444217573E-3</v>
      </c>
      <c r="W15" s="1">
        <v>1.1564704362619242E-2</v>
      </c>
      <c r="X15" s="1">
        <v>6.415996231627437E-3</v>
      </c>
      <c r="Y15" s="1">
        <v>3.5595905280276452E-2</v>
      </c>
      <c r="Z15" s="1">
        <v>2.9355753770901223E-2</v>
      </c>
      <c r="AA15" s="1">
        <v>6.240151509375228E-3</v>
      </c>
      <c r="AB15" s="1">
        <v>9.5269530212816259E-4</v>
      </c>
      <c r="AC15" s="1">
        <v>2.3448584679732674E-2</v>
      </c>
      <c r="AD15" s="1">
        <v>1.89854973744247E-2</v>
      </c>
      <c r="AE15" s="1">
        <v>4.4630873053079743E-3</v>
      </c>
      <c r="AF15" s="1">
        <v>5.5836898877708772E-4</v>
      </c>
      <c r="AG15" s="1">
        <v>1.1647378110652256E-2</v>
      </c>
      <c r="AH15" s="1">
        <v>5.4920145443820697E-3</v>
      </c>
      <c r="AI15" s="1">
        <v>6.1553635662701866E-3</v>
      </c>
      <c r="AJ15" s="1">
        <v>2.8902471165653224E-3</v>
      </c>
      <c r="AK15" s="1">
        <v>7.346590793764921E-3</v>
      </c>
      <c r="AL15" s="1">
        <v>4.8273307085838768E-3</v>
      </c>
      <c r="AM15" s="1">
        <v>2.5192600851810438E-3</v>
      </c>
      <c r="AN15" s="1">
        <v>8.5205238939469613E-4</v>
      </c>
      <c r="AO15" s="1">
        <v>1.8993968904417177E-2</v>
      </c>
      <c r="AP15" s="1">
        <v>1.0319345252965947E-2</v>
      </c>
      <c r="AQ15" s="1">
        <v>8.6746236514512309E-3</v>
      </c>
      <c r="AR15" s="1">
        <v>3.7422995059600184E-3</v>
      </c>
      <c r="AS15" s="36">
        <f t="shared" si="0"/>
        <v>0</v>
      </c>
      <c r="AT15" s="36">
        <f t="shared" si="1"/>
        <v>-1.3394619763351656E-7</v>
      </c>
      <c r="AU15" s="36">
        <f t="shared" si="2"/>
        <v>1.3394619764045546E-7</v>
      </c>
      <c r="AV15" s="36">
        <f t="shared" si="3"/>
        <v>-2.9290719654427588E-8</v>
      </c>
      <c r="AW15" s="36"/>
      <c r="AX15" s="36"/>
      <c r="AY15" s="36"/>
      <c r="AZ15" s="1"/>
      <c r="BA15" s="10"/>
      <c r="BB15" s="10">
        <f t="shared" si="6"/>
        <v>2.7753447195762334E-2</v>
      </c>
      <c r="BC15" s="10">
        <f t="shared" si="7"/>
        <v>1.1564704362619242E-2</v>
      </c>
      <c r="BD15" s="10">
        <f t="shared" si="4"/>
        <v>1.6188742833143092E-2</v>
      </c>
      <c r="BE15" s="10"/>
      <c r="BF15" s="10"/>
      <c r="BG15" s="11">
        <f t="shared" si="5"/>
        <v>6.2499417740224286E-2</v>
      </c>
      <c r="BH15" s="1"/>
      <c r="BI15" s="1"/>
      <c r="BJ15" s="1"/>
      <c r="BK15" s="1"/>
      <c r="BL15" s="1"/>
      <c r="BM15" s="1"/>
      <c r="BN15" s="1"/>
      <c r="BO15" s="1"/>
      <c r="BP15" s="1"/>
    </row>
    <row r="16" spans="1:68" ht="9.75" customHeight="1">
      <c r="A16" s="1">
        <v>1971</v>
      </c>
      <c r="B16" s="1">
        <v>0.7</v>
      </c>
      <c r="C16" s="1">
        <v>0.32500000000000001</v>
      </c>
      <c r="D16" s="3">
        <v>0.11257864018771879</v>
      </c>
      <c r="E16" s="3">
        <v>0.12709938901763093</v>
      </c>
      <c r="F16" s="3">
        <v>7.7860816660916821E-2</v>
      </c>
      <c r="G16" s="3">
        <v>5.8716614738839448E-2</v>
      </c>
      <c r="H16" s="3">
        <v>1.9144201922077376E-2</v>
      </c>
      <c r="I16" s="3">
        <v>5.1804645938540372E-3</v>
      </c>
      <c r="J16" s="3"/>
      <c r="K16" s="3">
        <v>0.11079360453508691</v>
      </c>
      <c r="L16" s="3">
        <v>0.12858540637229438</v>
      </c>
      <c r="M16" s="3">
        <v>9.3990561168937559E-2</v>
      </c>
      <c r="N16" s="3">
        <v>6.4113205494478173E-2</v>
      </c>
      <c r="O16" s="3">
        <v>2.9877355674459382E-2</v>
      </c>
      <c r="P16" s="3">
        <v>1.1137117989758905E-2</v>
      </c>
      <c r="Q16" s="1"/>
      <c r="R16" s="1"/>
      <c r="S16" s="1"/>
      <c r="T16" s="1"/>
      <c r="U16" s="1">
        <v>2.3594468414696011E-2</v>
      </c>
      <c r="V16" s="1">
        <v>8.9692679672846599E-3</v>
      </c>
      <c r="W16" s="1">
        <v>1.4625200447411351E-2</v>
      </c>
      <c r="X16" s="1">
        <v>7.9114485199402087E-3</v>
      </c>
      <c r="Y16" s="1">
        <v>3.7034368504152669E-2</v>
      </c>
      <c r="Z16" s="1">
        <v>3.0525391904760758E-2</v>
      </c>
      <c r="AA16" s="1">
        <v>6.5089765993919116E-3</v>
      </c>
      <c r="AB16" s="1">
        <v>9.8387578951791366E-4</v>
      </c>
      <c r="AC16" s="1">
        <v>2.2393449806214938E-2</v>
      </c>
      <c r="AD16" s="1">
        <v>1.801673986777903E-2</v>
      </c>
      <c r="AE16" s="1">
        <v>4.3767099384359074E-3</v>
      </c>
      <c r="AF16" s="1">
        <v>7.0583521918215326E-4</v>
      </c>
      <c r="AG16" s="1">
        <v>1.0866171436817144E-2</v>
      </c>
      <c r="AH16" s="1">
        <v>5.068123904791888E-3</v>
      </c>
      <c r="AI16" s="1">
        <v>5.7980475320252561E-3</v>
      </c>
      <c r="AJ16" s="1">
        <v>2.6700689398222368E-3</v>
      </c>
      <c r="AK16" s="1">
        <v>7.5655888857684359E-3</v>
      </c>
      <c r="AL16" s="1">
        <v>5.1051210335441351E-3</v>
      </c>
      <c r="AM16" s="1">
        <v>2.4604678522243011E-3</v>
      </c>
      <c r="AN16" s="1">
        <v>8.2065581042685106E-4</v>
      </c>
      <c r="AO16" s="1">
        <v>1.8431760322585582E-2</v>
      </c>
      <c r="AP16" s="1">
        <v>1.0173244938336023E-2</v>
      </c>
      <c r="AQ16" s="1">
        <v>8.2585153842495568E-3</v>
      </c>
      <c r="AR16" s="1">
        <v>3.4907247502490879E-3</v>
      </c>
      <c r="AS16" s="36">
        <f t="shared" si="0"/>
        <v>-1.2380279636459157E-6</v>
      </c>
      <c r="AT16" s="36">
        <f t="shared" si="1"/>
        <v>-1.2380279636389768E-6</v>
      </c>
      <c r="AU16" s="36">
        <f t="shared" si="2"/>
        <v>0</v>
      </c>
      <c r="AV16" s="36">
        <f t="shared" si="3"/>
        <v>-2.8834904883083545E-8</v>
      </c>
      <c r="AW16" s="36"/>
      <c r="AX16" s="36"/>
      <c r="AY16" s="36"/>
      <c r="AZ16" s="1"/>
      <c r="BA16" s="10"/>
      <c r="BB16" s="10">
        <f t="shared" si="6"/>
        <v>2.9877355674459382E-2</v>
      </c>
      <c r="BC16" s="10">
        <f t="shared" si="7"/>
        <v>1.4625200447411351E-2</v>
      </c>
      <c r="BD16" s="10">
        <f t="shared" si="4"/>
        <v>1.5252155227048031E-2</v>
      </c>
      <c r="BE16" s="10"/>
      <c r="BF16" s="10"/>
      <c r="BG16" s="11">
        <f t="shared" si="5"/>
        <v>6.4113205494478173E-2</v>
      </c>
      <c r="BH16" s="1"/>
      <c r="BI16" s="1"/>
      <c r="BJ16" s="1"/>
      <c r="BK16" s="1"/>
      <c r="BL16" s="1"/>
      <c r="BM16" s="1"/>
      <c r="BN16" s="1"/>
      <c r="BO16" s="1"/>
      <c r="BP16" s="1"/>
    </row>
    <row r="17" spans="1:68" ht="9.75" customHeight="1">
      <c r="A17" s="1">
        <v>1972</v>
      </c>
      <c r="B17" s="1">
        <v>0.7</v>
      </c>
      <c r="C17" s="1">
        <v>0.35</v>
      </c>
      <c r="D17" s="3">
        <v>0.11254022084530345</v>
      </c>
      <c r="E17" s="3">
        <v>0.12615218007693152</v>
      </c>
      <c r="F17" s="3">
        <v>7.7541268798518803E-2</v>
      </c>
      <c r="G17" s="3">
        <v>5.8385077770264159E-2</v>
      </c>
      <c r="H17" s="3">
        <v>1.9156191028254645E-2</v>
      </c>
      <c r="I17" s="3">
        <v>5.2045600169461845E-3</v>
      </c>
      <c r="J17" s="3"/>
      <c r="K17" s="3">
        <v>0.11067442046821661</v>
      </c>
      <c r="L17" s="3">
        <v>0.12880786559492183</v>
      </c>
      <c r="M17" s="3">
        <v>9.6377083451862661E-2</v>
      </c>
      <c r="N17" s="3">
        <v>6.5118745618586896E-2</v>
      </c>
      <c r="O17" s="3">
        <v>3.1258337833275765E-2</v>
      </c>
      <c r="P17" s="3">
        <v>1.1781574093832308E-2</v>
      </c>
      <c r="Q17" s="1"/>
      <c r="R17" s="1"/>
      <c r="S17" s="1"/>
      <c r="T17" s="1"/>
      <c r="U17" s="1">
        <v>2.7390892501741409E-2</v>
      </c>
      <c r="V17" s="1">
        <v>1.0713223388068665E-2</v>
      </c>
      <c r="W17" s="1">
        <v>1.6677669113672744E-2</v>
      </c>
      <c r="X17" s="1">
        <v>8.8678284622846285E-3</v>
      </c>
      <c r="Y17" s="1">
        <v>3.8202801844569659E-2</v>
      </c>
      <c r="Z17" s="1">
        <v>3.1037021925299172E-2</v>
      </c>
      <c r="AA17" s="1">
        <v>7.1657799192704876E-3</v>
      </c>
      <c r="AB17" s="1">
        <v>1.2763634234871422E-3</v>
      </c>
      <c r="AC17" s="1">
        <v>2.110994217077963E-2</v>
      </c>
      <c r="AD17" s="1">
        <v>1.6954934917815915E-2</v>
      </c>
      <c r="AE17" s="1">
        <v>4.1550072529637147E-3</v>
      </c>
      <c r="AF17" s="1">
        <v>6.4244934853418406E-4</v>
      </c>
      <c r="AG17" s="1">
        <v>1.0569441843664274E-2</v>
      </c>
      <c r="AH17" s="1">
        <v>5.0988059548588644E-3</v>
      </c>
      <c r="AI17" s="1">
        <v>5.4706358888054101E-3</v>
      </c>
      <c r="AJ17" s="1">
        <v>2.5122155240741252E-3</v>
      </c>
      <c r="AK17" s="1">
        <v>7.6579252788432821E-3</v>
      </c>
      <c r="AL17" s="1">
        <v>5.2932809725583967E-3</v>
      </c>
      <c r="AM17" s="1">
        <v>2.3646443062848854E-3</v>
      </c>
      <c r="AN17" s="1">
        <v>7.7351784235710501E-4</v>
      </c>
      <c r="AO17" s="1">
        <v>1.8227367122507557E-2</v>
      </c>
      <c r="AP17" s="1">
        <v>1.0392086927417261E-2</v>
      </c>
      <c r="AQ17" s="1">
        <v>7.8352801950902946E-3</v>
      </c>
      <c r="AR17" s="1">
        <v>3.2857333664312303E-3</v>
      </c>
      <c r="AS17" s="36">
        <f t="shared" si="0"/>
        <v>-1.1576606619573271E-6</v>
      </c>
      <c r="AT17" s="36">
        <f t="shared" si="1"/>
        <v>-1.0339997318087324E-6</v>
      </c>
      <c r="AU17" s="36">
        <f t="shared" si="2"/>
        <v>-1.2366093014859469E-7</v>
      </c>
      <c r="AV17" s="36">
        <f t="shared" si="3"/>
        <v>-1.3878493627765554E-8</v>
      </c>
      <c r="AW17" s="36"/>
      <c r="AX17" s="36"/>
      <c r="AY17" s="36"/>
      <c r="AZ17" s="1"/>
      <c r="BA17" s="10"/>
      <c r="BB17" s="10">
        <f t="shared" si="6"/>
        <v>3.1258337833275765E-2</v>
      </c>
      <c r="BC17" s="10">
        <f t="shared" si="7"/>
        <v>1.6677669113672744E-2</v>
      </c>
      <c r="BD17" s="10">
        <f t="shared" si="4"/>
        <v>1.4580668719603021E-2</v>
      </c>
      <c r="BE17" s="10"/>
      <c r="BF17" s="10"/>
      <c r="BG17" s="11">
        <f t="shared" si="5"/>
        <v>6.5118745618586896E-2</v>
      </c>
      <c r="BH17" s="1"/>
      <c r="BI17" s="1"/>
      <c r="BJ17" s="1"/>
      <c r="BK17" s="1"/>
      <c r="BL17" s="1"/>
      <c r="BM17" s="1"/>
      <c r="BN17" s="1"/>
      <c r="BO17" s="1"/>
      <c r="BP17" s="1"/>
    </row>
    <row r="18" spans="1:68" ht="9.75" customHeight="1">
      <c r="A18" s="1">
        <v>1973</v>
      </c>
      <c r="B18" s="1">
        <v>0.7</v>
      </c>
      <c r="C18" s="1">
        <v>0.35</v>
      </c>
      <c r="D18" s="3">
        <v>0.11282942266317952</v>
      </c>
      <c r="E18" s="3">
        <v>0.12828673570931887</v>
      </c>
      <c r="F18" s="3">
        <v>7.7419961675539467E-2</v>
      </c>
      <c r="G18" s="3">
        <v>5.8556453783121652E-2</v>
      </c>
      <c r="H18" s="3">
        <v>1.8863507892417815E-2</v>
      </c>
      <c r="I18" s="3">
        <v>4.9521971124209694E-3</v>
      </c>
      <c r="J18" s="3"/>
      <c r="K18" s="3">
        <v>0.1111907989996983</v>
      </c>
      <c r="L18" s="3">
        <v>0.13051160867591696</v>
      </c>
      <c r="M18" s="3">
        <v>9.1624623453135767E-2</v>
      </c>
      <c r="N18" s="3">
        <v>6.4023767220827851E-2</v>
      </c>
      <c r="O18" s="3">
        <v>2.7600856232307912E-2</v>
      </c>
      <c r="P18" s="3">
        <v>9.4139573549492806E-3</v>
      </c>
      <c r="Q18" s="1"/>
      <c r="R18" s="1"/>
      <c r="S18" s="1"/>
      <c r="T18" s="1"/>
      <c r="U18" s="1">
        <v>2.2791985621572926E-2</v>
      </c>
      <c r="V18" s="1">
        <v>9.9692653867380927E-3</v>
      </c>
      <c r="W18" s="1">
        <v>1.2822720234834833E-2</v>
      </c>
      <c r="X18" s="1">
        <v>6.4524013148324795E-3</v>
      </c>
      <c r="Y18" s="1">
        <v>3.803350612770557E-2</v>
      </c>
      <c r="Z18" s="1">
        <v>3.1069267941098606E-2</v>
      </c>
      <c r="AA18" s="1">
        <v>6.9642381866069653E-3</v>
      </c>
      <c r="AB18" s="1">
        <v>1.1526457470467199E-3</v>
      </c>
      <c r="AC18" s="1">
        <v>2.1089527234800971E-2</v>
      </c>
      <c r="AD18" s="1">
        <v>1.6918329969605628E-2</v>
      </c>
      <c r="AE18" s="1">
        <v>4.1711972651953437E-3</v>
      </c>
      <c r="AF18" s="1">
        <v>6.3568016404329675E-4</v>
      </c>
      <c r="AG18" s="1">
        <v>1.0329083784998697E-2</v>
      </c>
      <c r="AH18" s="1">
        <v>5.2011442806501754E-3</v>
      </c>
      <c r="AI18" s="1">
        <v>5.1279395043485219E-3</v>
      </c>
      <c r="AJ18" s="1">
        <v>2.2901767063239161E-3</v>
      </c>
      <c r="AK18" s="1">
        <v>7.9667741566575457E-3</v>
      </c>
      <c r="AL18" s="1">
        <v>5.3664152004899799E-3</v>
      </c>
      <c r="AM18" s="1">
        <v>2.6003589561675662E-3</v>
      </c>
      <c r="AN18" s="1">
        <v>8.7369449500703737E-4</v>
      </c>
      <c r="AO18" s="1">
        <v>1.8295857941656245E-2</v>
      </c>
      <c r="AP18" s="1">
        <v>1.0567559481140156E-2</v>
      </c>
      <c r="AQ18" s="1">
        <v>7.7282984605160886E-3</v>
      </c>
      <c r="AR18" s="1">
        <v>3.1638712013309536E-3</v>
      </c>
      <c r="AS18" s="36">
        <f t="shared" si="0"/>
        <v>-1.0703713766851974E-6</v>
      </c>
      <c r="AT18" s="36">
        <f t="shared" si="1"/>
        <v>-1.2963912772653852E-6</v>
      </c>
      <c r="AU18" s="36">
        <f t="shared" si="2"/>
        <v>2.2601990058365717E-7</v>
      </c>
      <c r="AV18" s="36">
        <f t="shared" si="3"/>
        <v>0</v>
      </c>
      <c r="AW18" s="36"/>
      <c r="AX18" s="36"/>
      <c r="AY18" s="36"/>
      <c r="AZ18" s="1"/>
      <c r="BA18" s="10"/>
      <c r="BB18" s="10">
        <f t="shared" si="6"/>
        <v>2.7600856232307912E-2</v>
      </c>
      <c r="BC18" s="10">
        <f t="shared" si="7"/>
        <v>1.2822720234834833E-2</v>
      </c>
      <c r="BD18" s="10">
        <f t="shared" si="4"/>
        <v>1.4778135997473079E-2</v>
      </c>
      <c r="BE18" s="10"/>
      <c r="BF18" s="10"/>
      <c r="BG18" s="11">
        <f t="shared" si="5"/>
        <v>6.4023767220827851E-2</v>
      </c>
      <c r="BH18" s="1"/>
      <c r="BI18" s="1"/>
      <c r="BJ18" s="1"/>
      <c r="BK18" s="1"/>
      <c r="BL18" s="1"/>
      <c r="BM18" s="1"/>
      <c r="BN18" s="1"/>
      <c r="BO18" s="1"/>
      <c r="BP18" s="1"/>
    </row>
    <row r="19" spans="1:68" ht="9.75" customHeight="1">
      <c r="A19" s="1">
        <v>1974</v>
      </c>
      <c r="B19" s="1">
        <v>0.7</v>
      </c>
      <c r="C19" s="1">
        <v>0.35</v>
      </c>
      <c r="D19" s="3">
        <v>0.11323045464929962</v>
      </c>
      <c r="E19" s="3">
        <v>0.12912923145230398</v>
      </c>
      <c r="F19" s="3">
        <v>8.1236189170857828E-2</v>
      </c>
      <c r="G19" s="3">
        <v>6.01673786092706E-2</v>
      </c>
      <c r="H19" s="3">
        <v>2.1068810561587225E-2</v>
      </c>
      <c r="I19" s="3">
        <v>5.6296418427947892E-3</v>
      </c>
      <c r="J19" s="3"/>
      <c r="K19" s="3">
        <v>0.1119087606479879</v>
      </c>
      <c r="L19" s="3">
        <v>0.12995416002777199</v>
      </c>
      <c r="M19" s="3">
        <v>9.1224292172255347E-2</v>
      </c>
      <c r="N19" s="3">
        <v>6.3941962787731746E-2</v>
      </c>
      <c r="O19" s="3">
        <v>2.7282329384523601E-2</v>
      </c>
      <c r="P19" s="3">
        <v>8.7885422864696534E-3</v>
      </c>
      <c r="Q19" s="1"/>
      <c r="R19" s="1"/>
      <c r="S19" s="1"/>
      <c r="T19" s="1"/>
      <c r="U19" s="1">
        <v>1.6306718563629637E-2</v>
      </c>
      <c r="V19" s="1">
        <v>6.6720935475326551E-3</v>
      </c>
      <c r="W19" s="1">
        <v>9.6346250160969822E-3</v>
      </c>
      <c r="X19" s="1">
        <v>4.8304278817374469E-3</v>
      </c>
      <c r="Y19" s="1">
        <v>4.0116819721624515E-2</v>
      </c>
      <c r="Z19" s="1">
        <v>3.2483986990664265E-2</v>
      </c>
      <c r="AA19" s="1">
        <v>7.6328327309602524E-3</v>
      </c>
      <c r="AB19" s="1">
        <v>1.2887800944894015E-3</v>
      </c>
      <c r="AC19" s="1">
        <v>2.1245353596506898E-2</v>
      </c>
      <c r="AD19" s="1">
        <v>1.6504515239828474E-2</v>
      </c>
      <c r="AE19" s="1">
        <v>4.7408383566784253E-3</v>
      </c>
      <c r="AF19" s="1">
        <v>1.0278734721235817E-3</v>
      </c>
      <c r="AG19" s="1">
        <v>1.0519851185165368E-2</v>
      </c>
      <c r="AH19" s="1">
        <v>5.1193992201839884E-3</v>
      </c>
      <c r="AI19" s="1">
        <v>5.4004519649813792E-3</v>
      </c>
      <c r="AJ19" s="1">
        <v>2.2487104973666905E-3</v>
      </c>
      <c r="AK19" s="1">
        <v>9.354164667561048E-3</v>
      </c>
      <c r="AL19" s="1">
        <v>6.0593747182136502E-3</v>
      </c>
      <c r="AM19" s="1">
        <v>3.2947899493473978E-3</v>
      </c>
      <c r="AN19" s="1">
        <v>1.0642886881069024E-3</v>
      </c>
      <c r="AO19" s="1">
        <v>1.9874015852726416E-2</v>
      </c>
      <c r="AP19" s="1">
        <v>1.1178773938397639E-2</v>
      </c>
      <c r="AQ19" s="1">
        <v>8.695241914328777E-3</v>
      </c>
      <c r="AR19" s="1">
        <v>3.3129991854735927E-3</v>
      </c>
      <c r="AS19" s="36">
        <f t="shared" si="0"/>
        <v>0</v>
      </c>
      <c r="AT19" s="36">
        <f t="shared" si="1"/>
        <v>-1.0244038022716451E-7</v>
      </c>
      <c r="AU19" s="36">
        <f t="shared" si="2"/>
        <v>1.0244038023063395E-7</v>
      </c>
      <c r="AV19" s="36">
        <f t="shared" si="3"/>
        <v>1.0909291786771746E-8</v>
      </c>
      <c r="AW19" s="36"/>
      <c r="AX19" s="36"/>
      <c r="AY19" s="36"/>
      <c r="AZ19" s="1"/>
      <c r="BA19" s="10"/>
      <c r="BB19" s="10">
        <f t="shared" si="6"/>
        <v>2.7282329384523601E-2</v>
      </c>
      <c r="BC19" s="10">
        <f t="shared" si="7"/>
        <v>9.6346250160969822E-3</v>
      </c>
      <c r="BD19" s="10">
        <f t="shared" si="4"/>
        <v>1.7647704368426619E-2</v>
      </c>
      <c r="BE19" s="10"/>
      <c r="BF19" s="10"/>
      <c r="BG19" s="11">
        <f t="shared" si="5"/>
        <v>6.3941962787731746E-2</v>
      </c>
      <c r="BH19" s="1"/>
      <c r="BI19" s="1"/>
      <c r="BJ19" s="1"/>
      <c r="BK19" s="1"/>
      <c r="BL19" s="1"/>
      <c r="BM19" s="1"/>
      <c r="BN19" s="1"/>
      <c r="BO19" s="1"/>
      <c r="BP19" s="1"/>
    </row>
    <row r="20" spans="1:68" ht="9.75" customHeight="1">
      <c r="A20" s="1">
        <v>1975</v>
      </c>
      <c r="B20" s="1">
        <v>0.7</v>
      </c>
      <c r="C20" s="1">
        <v>0.35</v>
      </c>
      <c r="D20" s="3">
        <v>0.11595881797123309</v>
      </c>
      <c r="E20" s="3">
        <v>0.13019341293371817</v>
      </c>
      <c r="F20" s="3">
        <v>8.0058801501615692E-2</v>
      </c>
      <c r="G20" s="3">
        <v>5.9678473670534644E-2</v>
      </c>
      <c r="H20" s="3">
        <v>2.0380327831081048E-2</v>
      </c>
      <c r="I20" s="3">
        <v>5.5970851689307582E-3</v>
      </c>
      <c r="J20" s="3"/>
      <c r="K20" s="3">
        <v>0.11451639913409657</v>
      </c>
      <c r="L20" s="3">
        <v>0.13108602926762686</v>
      </c>
      <c r="M20" s="3">
        <v>8.8726726034525638E-2</v>
      </c>
      <c r="N20" s="3">
        <v>6.3081600591741838E-2</v>
      </c>
      <c r="O20" s="3">
        <v>2.56451254427838E-2</v>
      </c>
      <c r="P20" s="3">
        <v>8.4658142682953273E-3</v>
      </c>
      <c r="Q20" s="1"/>
      <c r="R20" s="1"/>
      <c r="S20" s="1"/>
      <c r="T20" s="1"/>
      <c r="U20" s="1">
        <v>1.4493068527825609E-2</v>
      </c>
      <c r="V20" s="1">
        <v>6.3732293040433194E-3</v>
      </c>
      <c r="W20" s="1">
        <v>8.1198392237822898E-3</v>
      </c>
      <c r="X20" s="1">
        <v>4.3344963217047446E-3</v>
      </c>
      <c r="Y20" s="1">
        <v>4.2318035014638183E-2</v>
      </c>
      <c r="Z20" s="1">
        <v>3.4025332889179187E-2</v>
      </c>
      <c r="AA20" s="1">
        <v>8.2927021254589946E-3</v>
      </c>
      <c r="AB20" s="1">
        <v>1.4456058159737866E-3</v>
      </c>
      <c r="AC20" s="1">
        <v>1.8742097638785617E-2</v>
      </c>
      <c r="AD20" s="1">
        <v>1.4599445812714714E-2</v>
      </c>
      <c r="AE20" s="1">
        <v>4.1426518260709033E-3</v>
      </c>
      <c r="AF20" s="1">
        <v>9.3683969331802123E-4</v>
      </c>
      <c r="AG20" s="1">
        <v>1.0145531429199115E-2</v>
      </c>
      <c r="AH20" s="1">
        <v>5.0589330541658947E-3</v>
      </c>
      <c r="AI20" s="1">
        <v>5.0865983750332201E-3</v>
      </c>
      <c r="AJ20" s="1">
        <v>2.2424760916581387E-3</v>
      </c>
      <c r="AK20" s="1">
        <v>8.8531374189927785E-3</v>
      </c>
      <c r="AL20" s="1">
        <v>5.9947619144748478E-3</v>
      </c>
      <c r="AM20" s="1">
        <v>2.8583755045179307E-3</v>
      </c>
      <c r="AN20" s="1">
        <v>9.7215312639799668E-4</v>
      </c>
      <c r="AO20" s="1">
        <v>1.8998668848191895E-2</v>
      </c>
      <c r="AP20" s="1">
        <v>1.1053694968640743E-2</v>
      </c>
      <c r="AQ20" s="1">
        <v>7.9449738795511517E-3</v>
      </c>
      <c r="AR20" s="1">
        <v>3.2146292180561353E-3</v>
      </c>
      <c r="AS20" s="36">
        <f t="shared" si="0"/>
        <v>0</v>
      </c>
      <c r="AT20" s="36">
        <f t="shared" si="1"/>
        <v>0</v>
      </c>
      <c r="AU20" s="36">
        <f t="shared" si="2"/>
        <v>0</v>
      </c>
      <c r="AV20" s="36">
        <f t="shared" si="3"/>
        <v>-1.0441582814525729E-8</v>
      </c>
      <c r="AW20" s="36"/>
      <c r="AX20" s="36"/>
      <c r="AY20" s="36"/>
      <c r="AZ20" s="1"/>
      <c r="BA20" s="10"/>
      <c r="BB20" s="10">
        <f t="shared" si="6"/>
        <v>2.56451254427838E-2</v>
      </c>
      <c r="BC20" s="10">
        <f t="shared" si="7"/>
        <v>8.1198392237822898E-3</v>
      </c>
      <c r="BD20" s="10">
        <f t="shared" si="4"/>
        <v>1.7525286219001512E-2</v>
      </c>
      <c r="BE20" s="10"/>
      <c r="BF20" s="10"/>
      <c r="BG20" s="11">
        <f t="shared" si="5"/>
        <v>6.3081600591741838E-2</v>
      </c>
      <c r="BH20" s="1"/>
      <c r="BI20" s="1"/>
      <c r="BJ20" s="1"/>
      <c r="BK20" s="1"/>
      <c r="BL20" s="1"/>
      <c r="BM20" s="1"/>
      <c r="BN20" s="1"/>
      <c r="BO20" s="1"/>
      <c r="BP20" s="1"/>
    </row>
    <row r="21" spans="1:68" ht="9.75" customHeight="1">
      <c r="A21" s="1">
        <v>1976</v>
      </c>
      <c r="B21" s="1">
        <v>0.7</v>
      </c>
      <c r="C21" s="1">
        <v>0.35</v>
      </c>
      <c r="D21" s="3">
        <v>0.11571797066245833</v>
      </c>
      <c r="E21" s="3">
        <v>0.12956670515346194</v>
      </c>
      <c r="F21" s="3">
        <v>7.8891961987813494E-2</v>
      </c>
      <c r="G21" s="3">
        <v>5.8700113822551137E-2</v>
      </c>
      <c r="H21" s="3">
        <v>2.0191848165262361E-2</v>
      </c>
      <c r="I21" s="3">
        <v>5.6193360343470243E-3</v>
      </c>
      <c r="J21" s="3"/>
      <c r="K21" s="3">
        <v>0.11439056776163976</v>
      </c>
      <c r="L21" s="3">
        <v>0.13113671409908617</v>
      </c>
      <c r="M21" s="3">
        <v>8.8608851388069065E-2</v>
      </c>
      <c r="N21" s="3">
        <v>6.2661406170853029E-2</v>
      </c>
      <c r="O21" s="3">
        <v>2.5947445217216036E-2</v>
      </c>
      <c r="P21" s="3">
        <v>8.5993934820226998E-3</v>
      </c>
      <c r="Q21" s="1"/>
      <c r="R21" s="1"/>
      <c r="S21" s="1"/>
      <c r="T21" s="1"/>
      <c r="U21" s="1">
        <v>1.6475790698570338E-2</v>
      </c>
      <c r="V21" s="1">
        <v>7.642275929395783E-3</v>
      </c>
      <c r="W21" s="1">
        <v>8.8335147691745546E-3</v>
      </c>
      <c r="X21" s="1">
        <v>4.4822286479708467E-3</v>
      </c>
      <c r="Y21" s="1">
        <v>4.3154413269615902E-2</v>
      </c>
      <c r="Z21" s="1">
        <v>3.4393230949233092E-2</v>
      </c>
      <c r="AA21" s="1">
        <v>8.7611823203828099E-3</v>
      </c>
      <c r="AB21" s="1">
        <v>1.5695916587006428E-3</v>
      </c>
      <c r="AC21" s="1">
        <v>1.733513043058766E-2</v>
      </c>
      <c r="AD21" s="1">
        <v>1.3587304395127842E-2</v>
      </c>
      <c r="AE21" s="1">
        <v>3.7478260354598184E-3</v>
      </c>
      <c r="AF21" s="1">
        <v>9.2240238816872721E-4</v>
      </c>
      <c r="AG21" s="1">
        <v>1.0079843828063897E-2</v>
      </c>
      <c r="AH21" s="1">
        <v>5.0785203943832982E-3</v>
      </c>
      <c r="AI21" s="1">
        <v>5.0013234336805986E-3</v>
      </c>
      <c r="AJ21" s="1">
        <v>2.1876022129501543E-3</v>
      </c>
      <c r="AK21" s="1">
        <v>8.3225744595460411E-3</v>
      </c>
      <c r="AL21" s="1">
        <v>5.6410580838069085E-3</v>
      </c>
      <c r="AM21" s="1">
        <v>2.6815163757391326E-3</v>
      </c>
      <c r="AN21" s="1">
        <v>9.3974931629214453E-4</v>
      </c>
      <c r="AO21" s="1">
        <v>1.840241828760994E-2</v>
      </c>
      <c r="AP21" s="1">
        <v>1.0719578478190207E-2</v>
      </c>
      <c r="AQ21" s="1">
        <v>7.6828398094197312E-3</v>
      </c>
      <c r="AR21" s="1">
        <v>3.1273515292422989E-3</v>
      </c>
      <c r="AS21" s="36">
        <f t="shared" si="0"/>
        <v>0</v>
      </c>
      <c r="AT21" s="36">
        <f t="shared" si="1"/>
        <v>0</v>
      </c>
      <c r="AU21" s="36">
        <f t="shared" si="2"/>
        <v>0</v>
      </c>
      <c r="AV21" s="36">
        <f t="shared" si="3"/>
        <v>9.54176464489781E-9</v>
      </c>
      <c r="AW21" s="36"/>
      <c r="AX21" s="36"/>
      <c r="AY21" s="36"/>
      <c r="AZ21" s="1"/>
      <c r="BA21" s="10"/>
      <c r="BB21" s="10">
        <f t="shared" si="6"/>
        <v>2.5947445217216036E-2</v>
      </c>
      <c r="BC21" s="10">
        <f t="shared" si="7"/>
        <v>8.8335147691745546E-3</v>
      </c>
      <c r="BD21" s="10">
        <f t="shared" si="4"/>
        <v>1.7113930448041482E-2</v>
      </c>
      <c r="BE21" s="10"/>
      <c r="BF21" s="10"/>
      <c r="BG21" s="11">
        <f t="shared" si="5"/>
        <v>6.2661406170853029E-2</v>
      </c>
      <c r="BH21" s="1"/>
      <c r="BI21" s="1"/>
      <c r="BJ21" s="1"/>
      <c r="BK21" s="1"/>
      <c r="BL21" s="1"/>
      <c r="BM21" s="1"/>
      <c r="BN21" s="1"/>
      <c r="BO21" s="1"/>
      <c r="BP21" s="1"/>
    </row>
    <row r="22" spans="1:68" ht="9.75" customHeight="1">
      <c r="A22" s="1">
        <v>1977</v>
      </c>
      <c r="B22" s="1">
        <v>0.7</v>
      </c>
      <c r="C22" s="1">
        <v>0.35</v>
      </c>
      <c r="D22" s="3">
        <v>0.11601474712848166</v>
      </c>
      <c r="E22" s="3">
        <v>0.12934084164887602</v>
      </c>
      <c r="F22" s="3">
        <v>7.8992263574060792E-2</v>
      </c>
      <c r="G22" s="3">
        <v>5.8576119152012267E-2</v>
      </c>
      <c r="H22" s="3">
        <v>2.0416144422048525E-2</v>
      </c>
      <c r="I22" s="3">
        <v>5.6620582508149454E-3</v>
      </c>
      <c r="J22" s="3"/>
      <c r="K22" s="3">
        <v>0.11458953736950378</v>
      </c>
      <c r="L22" s="3">
        <v>0.1309928282512311</v>
      </c>
      <c r="M22" s="3">
        <v>9.0251178846532942E-2</v>
      </c>
      <c r="N22" s="3">
        <v>6.3171855712929076E-2</v>
      </c>
      <c r="O22" s="3">
        <v>2.7079323133603866E-2</v>
      </c>
      <c r="P22" s="3">
        <v>9.2362942017128555E-3</v>
      </c>
      <c r="Q22" s="1"/>
      <c r="R22" s="1"/>
      <c r="S22" s="1"/>
      <c r="T22" s="1"/>
      <c r="U22" s="1">
        <v>1.8848023344811712E-2</v>
      </c>
      <c r="V22" s="1">
        <v>8.7196236179354798E-3</v>
      </c>
      <c r="W22" s="1">
        <v>1.0128399726876233E-2</v>
      </c>
      <c r="X22" s="1">
        <v>5.3715776871634639E-3</v>
      </c>
      <c r="Y22" s="1">
        <v>4.4286222650161446E-2</v>
      </c>
      <c r="Z22" s="1">
        <v>3.5019338205575908E-2</v>
      </c>
      <c r="AA22" s="1">
        <v>9.2668844445855363E-3</v>
      </c>
      <c r="AB22" s="1">
        <v>1.654499002801704E-3</v>
      </c>
      <c r="AC22" s="1">
        <v>1.6591840817599884E-2</v>
      </c>
      <c r="AD22" s="1">
        <v>1.3010973281331108E-2</v>
      </c>
      <c r="AE22" s="1">
        <v>3.5808675362687752E-3</v>
      </c>
      <c r="AF22" s="1">
        <v>8.8511621529194597E-4</v>
      </c>
      <c r="AG22" s="1">
        <v>1.0126502413690437E-2</v>
      </c>
      <c r="AH22" s="1">
        <v>5.1178532470944962E-3</v>
      </c>
      <c r="AI22" s="1">
        <v>5.0086491665959406E-3</v>
      </c>
      <c r="AJ22" s="1">
        <v>2.2305184389838323E-3</v>
      </c>
      <c r="AK22" s="1">
        <v>7.9868822885979397E-3</v>
      </c>
      <c r="AL22" s="1">
        <v>5.4271390139996704E-3</v>
      </c>
      <c r="AM22" s="1">
        <v>2.5597432745982696E-3</v>
      </c>
      <c r="AN22" s="1">
        <v>8.9192459373746262E-4</v>
      </c>
      <c r="AO22" s="1">
        <v>1.8113384702288376E-2</v>
      </c>
      <c r="AP22" s="1">
        <v>1.0544992261094167E-2</v>
      </c>
      <c r="AQ22" s="1">
        <v>7.5683924411942098E-3</v>
      </c>
      <c r="AR22" s="1">
        <v>3.1224430327212948E-3</v>
      </c>
      <c r="AS22" s="36">
        <f t="shared" si="0"/>
        <v>-8.1540401108970428E-7</v>
      </c>
      <c r="AT22" s="36">
        <f t="shared" si="1"/>
        <v>-8.1540401108276539E-7</v>
      </c>
      <c r="AU22" s="36">
        <f t="shared" si="2"/>
        <v>0</v>
      </c>
      <c r="AV22" s="36">
        <f t="shared" si="3"/>
        <v>0</v>
      </c>
      <c r="AW22" s="36"/>
      <c r="AX22" s="36"/>
      <c r="AY22" s="36"/>
      <c r="AZ22" s="1"/>
      <c r="BA22" s="10"/>
      <c r="BB22" s="10">
        <f t="shared" si="6"/>
        <v>2.7079323133603866E-2</v>
      </c>
      <c r="BC22" s="10">
        <f t="shared" si="7"/>
        <v>1.0128399726876233E-2</v>
      </c>
      <c r="BD22" s="10">
        <f t="shared" si="4"/>
        <v>1.6950923406727634E-2</v>
      </c>
      <c r="BE22" s="10"/>
      <c r="BF22" s="10"/>
      <c r="BG22" s="11">
        <f t="shared" si="5"/>
        <v>6.3171855712929076E-2</v>
      </c>
      <c r="BH22" s="1"/>
      <c r="BI22" s="1"/>
      <c r="BJ22" s="1"/>
      <c r="BK22" s="1"/>
      <c r="BL22" s="1"/>
      <c r="BM22" s="1"/>
      <c r="BN22" s="1"/>
      <c r="BO22" s="1"/>
      <c r="BP22" s="1"/>
    </row>
    <row r="23" spans="1:68" ht="9.75" customHeight="1">
      <c r="A23" s="1">
        <v>1978</v>
      </c>
      <c r="B23" s="1">
        <v>0.7</v>
      </c>
      <c r="C23" s="1">
        <v>0.35</v>
      </c>
      <c r="D23" s="3">
        <v>0.11578268695840216</v>
      </c>
      <c r="E23" s="3">
        <v>0.12909467886813589</v>
      </c>
      <c r="F23" s="3">
        <v>7.9526089866496272E-2</v>
      </c>
      <c r="G23" s="3">
        <v>5.8733626836850683E-2</v>
      </c>
      <c r="H23" s="3">
        <v>2.0792463029645592E-2</v>
      </c>
      <c r="I23" s="3">
        <v>5.8055664529142693E-3</v>
      </c>
      <c r="J23" s="3"/>
      <c r="K23" s="3">
        <v>0.11450100017569029</v>
      </c>
      <c r="L23" s="3">
        <v>0.13085453238262387</v>
      </c>
      <c r="M23" s="3">
        <v>8.950521311798669E-2</v>
      </c>
      <c r="N23" s="3">
        <v>6.3025543091000558E-2</v>
      </c>
      <c r="O23" s="3">
        <v>2.6479670026986139E-2</v>
      </c>
      <c r="P23" s="3">
        <v>8.5637644293520936E-3</v>
      </c>
      <c r="Q23" s="12">
        <f t="shared" ref="Q23:Q55" si="8">Q24-$M$65</f>
        <v>8.9505213117986496E-2</v>
      </c>
      <c r="R23" s="12"/>
      <c r="S23" s="1"/>
      <c r="T23" s="1"/>
      <c r="U23" s="1">
        <v>1.7047327029382411E-2</v>
      </c>
      <c r="V23" s="1">
        <v>7.9718942444325092E-3</v>
      </c>
      <c r="W23" s="1">
        <v>9.0754327849499015E-3</v>
      </c>
      <c r="X23" s="1">
        <v>4.4313534564397539E-3</v>
      </c>
      <c r="Y23" s="1">
        <v>4.6206532153935102E-2</v>
      </c>
      <c r="Z23" s="1">
        <v>3.6665375006826768E-2</v>
      </c>
      <c r="AA23" s="1">
        <v>9.5411571471083357E-3</v>
      </c>
      <c r="AB23" s="1">
        <v>1.7827344309516348E-3</v>
      </c>
      <c r="AC23" s="1">
        <v>1.5584438467490766E-2</v>
      </c>
      <c r="AD23" s="1">
        <v>1.2069998733167617E-2</v>
      </c>
      <c r="AE23" s="1">
        <v>3.514439734323149E-3</v>
      </c>
      <c r="AF23" s="1">
        <v>9.4766751494597206E-4</v>
      </c>
      <c r="AG23" s="1">
        <v>9.8584647749862826E-3</v>
      </c>
      <c r="AH23" s="1">
        <v>4.8290717650456404E-3</v>
      </c>
      <c r="AI23" s="1">
        <v>5.0293930099406421E-3</v>
      </c>
      <c r="AJ23" s="1">
        <v>2.186659474323178E-3</v>
      </c>
      <c r="AK23" s="1">
        <v>7.8759105472969958E-3</v>
      </c>
      <c r="AL23" s="1">
        <v>5.1685141971666518E-3</v>
      </c>
      <c r="AM23" s="1">
        <v>2.7073963501303444E-3</v>
      </c>
      <c r="AN23" s="1">
        <v>8.8849700413028035E-4</v>
      </c>
      <c r="AO23" s="1">
        <v>1.773437532228328E-2</v>
      </c>
      <c r="AP23" s="1">
        <v>9.9975859622122923E-3</v>
      </c>
      <c r="AQ23" s="1">
        <v>7.736789360070986E-3</v>
      </c>
      <c r="AR23" s="1">
        <v>3.0751564784534582E-3</v>
      </c>
      <c r="AS23" s="36">
        <f t="shared" si="0"/>
        <v>-7.4392278712198667E-7</v>
      </c>
      <c r="AT23" s="36">
        <f t="shared" si="1"/>
        <v>-6.6713464400708355E-7</v>
      </c>
      <c r="AU23" s="36">
        <f t="shared" si="2"/>
        <v>-7.6788143121842012E-8</v>
      </c>
      <c r="AV23" s="36">
        <f t="shared" si="3"/>
        <v>-8.0285632031440457E-9</v>
      </c>
      <c r="AW23" s="36"/>
      <c r="AX23" s="36"/>
      <c r="AY23" s="36"/>
      <c r="AZ23" s="1"/>
      <c r="BA23" s="10"/>
      <c r="BB23" s="10">
        <f t="shared" si="6"/>
        <v>2.6479670026986139E-2</v>
      </c>
      <c r="BC23" s="10">
        <f t="shared" si="7"/>
        <v>9.0754327849499015E-3</v>
      </c>
      <c r="BD23" s="10">
        <f t="shared" si="4"/>
        <v>1.7404237242036238E-2</v>
      </c>
      <c r="BE23" s="10">
        <f t="shared" ref="BE23:BE55" si="9">BE24-$BB$65</f>
        <v>2.6479670026986188E-2</v>
      </c>
      <c r="BF23" s="10"/>
      <c r="BG23" s="11">
        <f t="shared" si="5"/>
        <v>6.3025543091000558E-2</v>
      </c>
      <c r="BH23" s="10">
        <f t="shared" ref="BH23:BH55" si="10">BH24-$BG$65</f>
        <v>6.3025543091000488E-2</v>
      </c>
      <c r="BI23" s="1"/>
      <c r="BJ23" s="1"/>
      <c r="BK23" s="1"/>
      <c r="BL23" s="1"/>
      <c r="BM23" s="1"/>
      <c r="BN23" s="1"/>
      <c r="BO23" s="1"/>
      <c r="BP23" s="1"/>
    </row>
    <row r="24" spans="1:68" ht="9.75" customHeight="1">
      <c r="A24" s="1">
        <v>1979</v>
      </c>
      <c r="B24" s="1">
        <v>0.7</v>
      </c>
      <c r="C24" s="1">
        <v>0.28000000000000003</v>
      </c>
      <c r="D24" s="3">
        <v>0.11515643487172461</v>
      </c>
      <c r="E24" s="3">
        <v>0.12797554605242412</v>
      </c>
      <c r="F24" s="3">
        <v>8.0324098037332953E-2</v>
      </c>
      <c r="G24" s="3">
        <v>5.8745428769257146E-2</v>
      </c>
      <c r="H24" s="3">
        <v>2.1578669268075806E-2</v>
      </c>
      <c r="I24" s="3">
        <v>6.1532472366205059E-3</v>
      </c>
      <c r="J24" s="3"/>
      <c r="K24" s="3">
        <v>0.112809481144076</v>
      </c>
      <c r="L24" s="3">
        <v>0.12973634562563524</v>
      </c>
      <c r="M24" s="3">
        <v>9.957698470951884E-2</v>
      </c>
      <c r="N24" s="3">
        <v>6.5184339007204051E-2</v>
      </c>
      <c r="O24" s="3">
        <v>3.4392645702314782E-2</v>
      </c>
      <c r="P24" s="3">
        <v>1.3728566187669137E-2</v>
      </c>
      <c r="Q24" s="12">
        <f t="shared" si="8"/>
        <v>9.2746570296229319E-2</v>
      </c>
      <c r="R24" s="12"/>
      <c r="S24" s="1"/>
      <c r="T24" s="1"/>
      <c r="U24" s="1">
        <v>2.9474910406195223E-2</v>
      </c>
      <c r="V24" s="1">
        <v>1.2092812704286065E-2</v>
      </c>
      <c r="W24" s="1">
        <v>1.7382097701909158E-2</v>
      </c>
      <c r="X24" s="1">
        <v>9.8420013641766172E-3</v>
      </c>
      <c r="Y24" s="1">
        <v>4.7416227089381008E-2</v>
      </c>
      <c r="Z24" s="1">
        <v>3.7325717783219373E-2</v>
      </c>
      <c r="AA24" s="1">
        <v>1.0090509306161637E-2</v>
      </c>
      <c r="AB24" s="1">
        <v>1.9271054962324095E-3</v>
      </c>
      <c r="AC24" s="1">
        <v>1.3653403083917638E-2</v>
      </c>
      <c r="AD24" s="1">
        <v>1.0586540454139584E-2</v>
      </c>
      <c r="AE24" s="1">
        <v>3.0668626297780549E-3</v>
      </c>
      <c r="AF24" s="1">
        <v>8.4277541764395082E-4</v>
      </c>
      <c r="AG24" s="1">
        <v>1.0040427235468379E-2</v>
      </c>
      <c r="AH24" s="1">
        <v>4.8781483046250219E-3</v>
      </c>
      <c r="AI24" s="1">
        <v>5.1622789308433566E-3</v>
      </c>
      <c r="AJ24" s="1">
        <v>2.22655912100473E-3</v>
      </c>
      <c r="AK24" s="1">
        <v>9.2147207821518477E-3</v>
      </c>
      <c r="AL24" s="1">
        <v>5.962766931282424E-3</v>
      </c>
      <c r="AM24" s="1">
        <v>3.2519538508694237E-3</v>
      </c>
      <c r="AN24" s="1">
        <v>1.1567995411196979E-3</v>
      </c>
      <c r="AO24" s="1">
        <v>1.9255148017620224E-2</v>
      </c>
      <c r="AP24" s="1">
        <v>1.0840915235907446E-2</v>
      </c>
      <c r="AQ24" s="1">
        <v>8.4142327817127802E-3</v>
      </c>
      <c r="AR24" s="1">
        <v>3.3833586621244277E-3</v>
      </c>
      <c r="AS24" s="36">
        <f t="shared" si="0"/>
        <v>6.801535859246588E-7</v>
      </c>
      <c r="AT24" s="36">
        <f t="shared" si="1"/>
        <v>7.7447040092576414E-6</v>
      </c>
      <c r="AU24" s="36">
        <f t="shared" si="2"/>
        <v>-7.0645504233329826E-6</v>
      </c>
      <c r="AV24" s="36">
        <f t="shared" si="3"/>
        <v>-7.6606197175685398E-9</v>
      </c>
      <c r="AW24" s="36"/>
      <c r="AX24" s="36"/>
      <c r="AY24" s="36"/>
      <c r="AZ24" s="1"/>
      <c r="BA24" s="10"/>
      <c r="BB24" s="10">
        <f t="shared" si="6"/>
        <v>3.4392645702314782E-2</v>
      </c>
      <c r="BC24" s="10">
        <f t="shared" si="7"/>
        <v>1.7382097701909158E-2</v>
      </c>
      <c r="BD24" s="10">
        <f t="shared" si="4"/>
        <v>1.7010548000405624E-2</v>
      </c>
      <c r="BE24" s="10">
        <f t="shared" si="9"/>
        <v>2.8485134571622973E-2</v>
      </c>
      <c r="BF24" s="10"/>
      <c r="BG24" s="11">
        <f t="shared" si="5"/>
        <v>6.5184339007204051E-2</v>
      </c>
      <c r="BH24" s="10">
        <f t="shared" si="10"/>
        <v>6.4261435724606533E-2</v>
      </c>
      <c r="BI24" s="1"/>
      <c r="BJ24" s="1"/>
      <c r="BK24" s="1"/>
      <c r="BL24" s="1"/>
      <c r="BM24" s="1"/>
      <c r="BN24" s="1"/>
      <c r="BO24" s="1"/>
      <c r="BP24" s="1"/>
    </row>
    <row r="25" spans="1:68" ht="9.75" customHeight="1">
      <c r="A25" s="1">
        <v>1980</v>
      </c>
      <c r="B25" s="1">
        <v>0.7</v>
      </c>
      <c r="C25" s="1">
        <v>0.28000000000000003</v>
      </c>
      <c r="D25" s="3">
        <v>0.11696017721945325</v>
      </c>
      <c r="E25" s="3">
        <v>0.12992773077850206</v>
      </c>
      <c r="F25" s="3">
        <v>8.1767146253680534E-2</v>
      </c>
      <c r="G25" s="3">
        <v>5.9455760978724417E-2</v>
      </c>
      <c r="H25" s="3">
        <v>2.2311385274956113E-2</v>
      </c>
      <c r="I25" s="3">
        <v>6.548142457805153E-3</v>
      </c>
      <c r="J25" s="3"/>
      <c r="K25" s="3">
        <v>0.11465347758256385</v>
      </c>
      <c r="L25" s="3">
        <v>0.13146738006537986</v>
      </c>
      <c r="M25" s="3">
        <v>0.10021024087968501</v>
      </c>
      <c r="N25" s="3">
        <v>6.6115076088865715E-2</v>
      </c>
      <c r="O25" s="3">
        <v>3.4095164790819289E-2</v>
      </c>
      <c r="P25" s="3">
        <v>1.2764781564610595E-2</v>
      </c>
      <c r="Q25" s="12">
        <f t="shared" si="8"/>
        <v>9.5987927474472143E-2</v>
      </c>
      <c r="R25" s="12"/>
      <c r="S25" s="1"/>
      <c r="T25" s="1"/>
      <c r="U25" s="1">
        <v>2.78582936733817E-2</v>
      </c>
      <c r="V25" s="1">
        <v>1.1278189933524529E-2</v>
      </c>
      <c r="W25" s="1">
        <v>1.6580103739857171E-2</v>
      </c>
      <c r="X25" s="1">
        <v>8.6044770154781128E-3</v>
      </c>
      <c r="Y25" s="1">
        <v>4.9472368111304177E-2</v>
      </c>
      <c r="Z25" s="1">
        <v>3.8519650879301426E-2</v>
      </c>
      <c r="AA25" s="1">
        <v>1.0952717232002748E-2</v>
      </c>
      <c r="AB25" s="1">
        <v>2.2043260893281065E-3</v>
      </c>
      <c r="AC25" s="1">
        <v>1.090548450327784E-2</v>
      </c>
      <c r="AD25" s="1">
        <v>8.5910718231941886E-3</v>
      </c>
      <c r="AE25" s="1">
        <v>2.3144126800836518E-3</v>
      </c>
      <c r="AF25" s="1">
        <v>7.0038996508213014E-4</v>
      </c>
      <c r="AG25" s="1">
        <v>1.0255927687239815E-2</v>
      </c>
      <c r="AH25" s="1">
        <v>5.1267474085064935E-3</v>
      </c>
      <c r="AI25" s="1">
        <v>5.1291802787333217E-3</v>
      </c>
      <c r="AJ25" s="1">
        <v>2.275345783746364E-3</v>
      </c>
      <c r="AK25" s="1">
        <v>1.1132734701308636E-2</v>
      </c>
      <c r="AL25" s="1">
        <v>7.2176596171722434E-3</v>
      </c>
      <c r="AM25" s="1">
        <v>3.9150750841363928E-3</v>
      </c>
      <c r="AN25" s="1">
        <v>1.3680806196485532E-3</v>
      </c>
      <c r="AO25" s="1">
        <v>2.1388662388548453E-2</v>
      </c>
      <c r="AP25" s="1">
        <v>1.2344407025678737E-2</v>
      </c>
      <c r="AQ25" s="1">
        <v>9.0442553628697145E-3</v>
      </c>
      <c r="AR25" s="1">
        <v>3.6434264033949173E-3</v>
      </c>
      <c r="AS25" s="36">
        <f t="shared" si="0"/>
        <v>-6.3125055005386344E-7</v>
      </c>
      <c r="AT25" s="36">
        <f t="shared" si="1"/>
        <v>-6.3125055006774122E-7</v>
      </c>
      <c r="AU25" s="36">
        <f t="shared" si="2"/>
        <v>0</v>
      </c>
      <c r="AV25" s="36">
        <f t="shared" si="3"/>
        <v>0</v>
      </c>
      <c r="AW25" s="36"/>
      <c r="AX25" s="36"/>
      <c r="AY25" s="36"/>
      <c r="AZ25" s="1"/>
      <c r="BA25" s="10"/>
      <c r="BB25" s="10">
        <f t="shared" si="6"/>
        <v>3.4095164790819289E-2</v>
      </c>
      <c r="BC25" s="10">
        <f t="shared" si="7"/>
        <v>1.6580103739857171E-2</v>
      </c>
      <c r="BD25" s="10">
        <f t="shared" si="4"/>
        <v>1.7515061050962118E-2</v>
      </c>
      <c r="BE25" s="10">
        <f t="shared" si="9"/>
        <v>3.0490599116259759E-2</v>
      </c>
      <c r="BF25" s="10"/>
      <c r="BG25" s="11">
        <f t="shared" si="5"/>
        <v>6.6115076088865715E-2</v>
      </c>
      <c r="BH25" s="10">
        <f t="shared" si="10"/>
        <v>6.5497328358212578E-2</v>
      </c>
      <c r="BI25" s="1"/>
      <c r="BJ25" s="1"/>
      <c r="BK25" s="1"/>
      <c r="BL25" s="1"/>
      <c r="BM25" s="1"/>
      <c r="BN25" s="1"/>
      <c r="BO25" s="1"/>
      <c r="BP25" s="1"/>
    </row>
    <row r="26" spans="1:68" ht="9.75" customHeight="1">
      <c r="A26" s="1">
        <v>1981</v>
      </c>
      <c r="B26" s="1">
        <v>0.69130000000000003</v>
      </c>
      <c r="C26" s="1">
        <v>0.24</v>
      </c>
      <c r="D26" s="3">
        <v>0.11748295149462677</v>
      </c>
      <c r="E26" s="3">
        <v>0.12942961016518592</v>
      </c>
      <c r="F26" s="3">
        <v>8.0260755469279785E-2</v>
      </c>
      <c r="G26" s="3">
        <v>5.8007358229238012E-2</v>
      </c>
      <c r="H26" s="3">
        <v>2.2253397240041769E-2</v>
      </c>
      <c r="I26" s="3">
        <v>6.5596229076334764E-3</v>
      </c>
      <c r="J26" s="3"/>
      <c r="K26" s="3">
        <v>0.11507137040048403</v>
      </c>
      <c r="L26" s="3">
        <v>0.13019298876132754</v>
      </c>
      <c r="M26" s="3">
        <v>0.1001702480787313</v>
      </c>
      <c r="N26" s="3">
        <v>6.450832119638919E-2</v>
      </c>
      <c r="O26" s="3">
        <v>3.5661926882342106E-2</v>
      </c>
      <c r="P26" s="3">
        <v>1.3658654703481264E-2</v>
      </c>
      <c r="Q26" s="12">
        <f t="shared" si="8"/>
        <v>9.9229284652714966E-2</v>
      </c>
      <c r="R26" s="12"/>
      <c r="S26" s="1"/>
      <c r="T26" s="1"/>
      <c r="U26" s="1">
        <v>2.918265077366048E-2</v>
      </c>
      <c r="V26" s="1">
        <v>1.0687718634777413E-2</v>
      </c>
      <c r="W26" s="1">
        <v>1.8494932138883067E-2</v>
      </c>
      <c r="X26" s="1">
        <v>9.7048575405304059E-3</v>
      </c>
      <c r="Y26" s="1">
        <v>5.0317250589321107E-2</v>
      </c>
      <c r="Z26" s="1">
        <v>3.9035018224471675E-2</v>
      </c>
      <c r="AA26" s="1">
        <v>1.128223236484943E-2</v>
      </c>
      <c r="AB26" s="1">
        <v>2.3222272954487584E-3</v>
      </c>
      <c r="AC26" s="1">
        <v>6.2912520572158985E-3</v>
      </c>
      <c r="AD26" s="1">
        <v>5.2699290031980603E-3</v>
      </c>
      <c r="AE26" s="1">
        <v>1.0213230540178384E-3</v>
      </c>
      <c r="AF26" s="1">
        <v>2.2869435827767344E-4</v>
      </c>
      <c r="AG26" s="1">
        <v>9.9585378902360498E-3</v>
      </c>
      <c r="AH26" s="1">
        <v>5.0409957042805639E-3</v>
      </c>
      <c r="AI26" s="1">
        <v>4.9175421859554858E-3</v>
      </c>
      <c r="AJ26" s="1">
        <v>2.1331005875652714E-3</v>
      </c>
      <c r="AK26" s="1">
        <v>1.3693714932506732E-2</v>
      </c>
      <c r="AL26" s="1">
        <v>8.6614152972877192E-3</v>
      </c>
      <c r="AM26" s="1">
        <v>5.0322996352190133E-3</v>
      </c>
      <c r="AN26" s="1">
        <v>1.8756006663417724E-3</v>
      </c>
      <c r="AO26" s="1">
        <v>2.3652252822742782E-2</v>
      </c>
      <c r="AP26" s="1">
        <v>1.3702411001568283E-2</v>
      </c>
      <c r="AQ26" s="1">
        <v>9.9498418211744991E-3</v>
      </c>
      <c r="AR26" s="1">
        <v>4.0087012539070438E-3</v>
      </c>
      <c r="AS26" s="36">
        <f t="shared" si="0"/>
        <v>0</v>
      </c>
      <c r="AT26" s="36">
        <f t="shared" si="1"/>
        <v>0</v>
      </c>
      <c r="AU26" s="36">
        <f t="shared" si="2"/>
        <v>0</v>
      </c>
      <c r="AV26" s="36">
        <f t="shared" si="3"/>
        <v>0</v>
      </c>
      <c r="AW26" s="36"/>
      <c r="AX26" s="36"/>
      <c r="AY26" s="36"/>
      <c r="AZ26" s="1"/>
      <c r="BA26" s="10"/>
      <c r="BB26" s="10">
        <f t="shared" si="6"/>
        <v>3.5661926882342106E-2</v>
      </c>
      <c r="BC26" s="10">
        <f t="shared" si="7"/>
        <v>1.8494932138883067E-2</v>
      </c>
      <c r="BD26" s="10">
        <f t="shared" si="4"/>
        <v>1.7166994743459039E-2</v>
      </c>
      <c r="BE26" s="10">
        <f t="shared" si="9"/>
        <v>3.2496063660896544E-2</v>
      </c>
      <c r="BF26" s="10"/>
      <c r="BG26" s="11">
        <f t="shared" si="5"/>
        <v>6.450832119638919E-2</v>
      </c>
      <c r="BH26" s="10">
        <f t="shared" si="10"/>
        <v>6.6733220991818623E-2</v>
      </c>
      <c r="BI26" s="1"/>
      <c r="BJ26" s="1"/>
      <c r="BK26" s="1"/>
      <c r="BL26" s="1"/>
      <c r="BM26" s="1"/>
      <c r="BN26" s="1"/>
      <c r="BO26" s="1"/>
      <c r="BP26" s="1"/>
    </row>
    <row r="27" spans="1:68" ht="9.75" customHeight="1">
      <c r="A27" s="1">
        <v>1982</v>
      </c>
      <c r="B27" s="1">
        <v>0.5</v>
      </c>
      <c r="C27" s="1">
        <v>0.2</v>
      </c>
      <c r="D27" s="3">
        <v>0.11822350385602776</v>
      </c>
      <c r="E27" s="3">
        <v>0.1300573048656605</v>
      </c>
      <c r="F27" s="3">
        <v>8.389938071695989E-2</v>
      </c>
      <c r="G27" s="3">
        <v>5.9396500799450948E-2</v>
      </c>
      <c r="H27" s="3">
        <v>2.4502879917508942E-2</v>
      </c>
      <c r="I27" s="3">
        <v>7.7472867772956115E-3</v>
      </c>
      <c r="J27" s="3"/>
      <c r="K27" s="3">
        <v>0.11501306024543936</v>
      </c>
      <c r="L27" s="3">
        <v>0.13035062868461889</v>
      </c>
      <c r="M27" s="3">
        <v>0.10795796977766425</v>
      </c>
      <c r="N27" s="3">
        <v>6.6200275341184112E-2</v>
      </c>
      <c r="O27" s="3">
        <v>4.1757694436480149E-2</v>
      </c>
      <c r="P27" s="3">
        <v>1.7337928747513977E-2</v>
      </c>
      <c r="Q27" s="12">
        <f t="shared" si="8"/>
        <v>0.10247064183095779</v>
      </c>
      <c r="R27" s="12"/>
      <c r="S27" s="1"/>
      <c r="T27" s="1"/>
      <c r="U27" s="1">
        <v>3.276911720308065E-2</v>
      </c>
      <c r="V27" s="1">
        <v>1.0450452001790435E-2</v>
      </c>
      <c r="W27" s="1">
        <v>2.2318665201290215E-2</v>
      </c>
      <c r="X27" s="1">
        <v>1.2317052735167932E-2</v>
      </c>
      <c r="Y27" s="1">
        <v>5.2529979263410763E-2</v>
      </c>
      <c r="Z27" s="1">
        <v>4.0875242759826694E-2</v>
      </c>
      <c r="AA27" s="1">
        <v>1.1654736503584069E-2</v>
      </c>
      <c r="AB27" s="1">
        <v>2.3454776978453326E-3</v>
      </c>
      <c r="AC27" s="1">
        <v>6.893998725342838E-3</v>
      </c>
      <c r="AD27" s="1">
        <v>4.9406938380387525E-3</v>
      </c>
      <c r="AE27" s="1">
        <v>1.9533048873040856E-3</v>
      </c>
      <c r="AF27" s="1">
        <v>9.3447825112292061E-4</v>
      </c>
      <c r="AG27" s="1">
        <v>1.0356418439852378E-2</v>
      </c>
      <c r="AH27" s="1">
        <v>4.9381059571734793E-3</v>
      </c>
      <c r="AI27" s="1">
        <v>5.4183124826788984E-3</v>
      </c>
      <c r="AJ27" s="1">
        <v>2.3834483843538498E-3</v>
      </c>
      <c r="AK27" s="1">
        <v>1.4118984288353916E-2</v>
      </c>
      <c r="AL27" s="1">
        <v>8.6424004355130542E-3</v>
      </c>
      <c r="AM27" s="1">
        <v>5.4765838528408614E-3</v>
      </c>
      <c r="AN27" s="1">
        <v>2.0838886840205922E-3</v>
      </c>
      <c r="AO27" s="1">
        <v>2.4475402728206294E-2</v>
      </c>
      <c r="AP27" s="1">
        <v>1.3580506392686533E-2</v>
      </c>
      <c r="AQ27" s="1">
        <v>1.0894896335519759E-2</v>
      </c>
      <c r="AR27" s="1">
        <v>4.4673370683744416E-3</v>
      </c>
      <c r="AS27" s="36">
        <f t="shared" si="0"/>
        <v>0</v>
      </c>
      <c r="AT27" s="36">
        <f t="shared" si="1"/>
        <v>-5.7808898966393851E-8</v>
      </c>
      <c r="AU27" s="36">
        <f t="shared" si="2"/>
        <v>5.7808898973332745E-8</v>
      </c>
      <c r="AV27" s="36">
        <f t="shared" si="3"/>
        <v>6.2400470840842659E-9</v>
      </c>
      <c r="AW27" s="36"/>
      <c r="AX27" s="36"/>
      <c r="AY27" s="36"/>
      <c r="AZ27" s="1"/>
      <c r="BA27" s="10"/>
      <c r="BB27" s="10">
        <f t="shared" si="6"/>
        <v>4.1757694436480149E-2</v>
      </c>
      <c r="BC27" s="10">
        <f t="shared" si="7"/>
        <v>2.2318665201290215E-2</v>
      </c>
      <c r="BD27" s="10">
        <f t="shared" si="4"/>
        <v>1.9439029235189934E-2</v>
      </c>
      <c r="BE27" s="10">
        <f t="shared" si="9"/>
        <v>3.450152820553333E-2</v>
      </c>
      <c r="BF27" s="10"/>
      <c r="BG27" s="11">
        <f t="shared" si="5"/>
        <v>6.6200275341184112E-2</v>
      </c>
      <c r="BH27" s="10">
        <f t="shared" si="10"/>
        <v>6.7969113625424668E-2</v>
      </c>
      <c r="BI27" s="1"/>
      <c r="BJ27" s="1"/>
      <c r="BK27" s="1"/>
      <c r="BL27" s="1"/>
      <c r="BM27" s="1"/>
      <c r="BN27" s="1"/>
      <c r="BO27" s="1"/>
      <c r="BP27" s="1"/>
    </row>
    <row r="28" spans="1:68" ht="9.75" customHeight="1">
      <c r="A28" s="1">
        <v>1983</v>
      </c>
      <c r="B28" s="1">
        <v>0.5</v>
      </c>
      <c r="C28" s="1">
        <v>0.2</v>
      </c>
      <c r="D28" s="3">
        <v>0.11905010973074273</v>
      </c>
      <c r="E28" s="3">
        <v>0.13193474517411521</v>
      </c>
      <c r="F28" s="3">
        <v>8.5929026489475133E-2</v>
      </c>
      <c r="G28" s="3">
        <v>5.9843833593097626E-2</v>
      </c>
      <c r="H28" s="3">
        <v>2.6085192896377507E-2</v>
      </c>
      <c r="I28" s="3">
        <v>8.7149098939761933E-3</v>
      </c>
      <c r="J28" s="3"/>
      <c r="K28" s="3">
        <v>0.11530280516989386</v>
      </c>
      <c r="L28" s="3">
        <v>0.13296373509366224</v>
      </c>
      <c r="M28" s="3">
        <v>0.11555228099865923</v>
      </c>
      <c r="N28" s="3">
        <v>6.9343559698816309E-2</v>
      </c>
      <c r="O28" s="3">
        <v>4.6208721299842916E-2</v>
      </c>
      <c r="P28" s="3">
        <v>1.884166708678876E-2</v>
      </c>
      <c r="Q28" s="12">
        <f t="shared" si="8"/>
        <v>0.10571199900920061</v>
      </c>
      <c r="R28" s="12"/>
      <c r="S28" s="1"/>
      <c r="T28" s="1"/>
      <c r="U28" s="1">
        <v>4.1411961381539991E-2</v>
      </c>
      <c r="V28" s="1">
        <v>1.5204747112627794E-2</v>
      </c>
      <c r="W28" s="1">
        <v>2.6207214268912198E-2</v>
      </c>
      <c r="X28" s="1">
        <v>1.3276891615014061E-2</v>
      </c>
      <c r="Y28" s="1">
        <v>5.6307197222267243E-2</v>
      </c>
      <c r="Z28" s="1">
        <v>4.3215580770874014E-2</v>
      </c>
      <c r="AA28" s="1">
        <v>1.309161645139323E-2</v>
      </c>
      <c r="AB28" s="1">
        <v>2.9649663283108974E-3</v>
      </c>
      <c r="AC28" s="1">
        <v>8.4289408087767862E-3</v>
      </c>
      <c r="AD28" s="1">
        <v>5.2707537574659732E-3</v>
      </c>
      <c r="AE28" s="1">
        <v>3.158187051310813E-3</v>
      </c>
      <c r="AF28" s="1">
        <v>1.8668903859021546E-3</v>
      </c>
      <c r="AG28" s="1">
        <v>9.4567291734833515E-3</v>
      </c>
      <c r="AH28" s="1">
        <v>4.574838162891841E-3</v>
      </c>
      <c r="AI28" s="1">
        <v>4.8818910105915105E-3</v>
      </c>
      <c r="AJ28" s="1">
        <v>2.0839383727294988E-3</v>
      </c>
      <c r="AK28" s="1">
        <v>1.1736697394039227E-2</v>
      </c>
      <c r="AL28" s="1">
        <v>6.7832559778407183E-3</v>
      </c>
      <c r="AM28" s="1">
        <v>4.9534414161985091E-3</v>
      </c>
      <c r="AN28" s="1">
        <v>1.7991148070336442E-3</v>
      </c>
      <c r="AO28" s="1">
        <v>2.1193426567522579E-2</v>
      </c>
      <c r="AP28" s="1">
        <v>1.135809414073256E-2</v>
      </c>
      <c r="AQ28" s="1">
        <v>9.8353324267900187E-3</v>
      </c>
      <c r="AR28" s="1">
        <v>3.8830531797631428E-3</v>
      </c>
      <c r="AS28" s="36">
        <f t="shared" si="0"/>
        <v>5.3810909146634334E-7</v>
      </c>
      <c r="AT28" s="36">
        <f t="shared" si="1"/>
        <v>5.9507597492680642E-7</v>
      </c>
      <c r="AU28" s="36">
        <f t="shared" si="2"/>
        <v>-5.6966883443115846E-8</v>
      </c>
      <c r="AV28" s="36">
        <f t="shared" si="3"/>
        <v>0</v>
      </c>
      <c r="AW28" s="36"/>
      <c r="AX28" s="36"/>
      <c r="AY28" s="36"/>
      <c r="AZ28" s="1"/>
      <c r="BA28" s="10"/>
      <c r="BB28" s="10">
        <f t="shared" si="6"/>
        <v>4.6208721299842916E-2</v>
      </c>
      <c r="BC28" s="10">
        <f t="shared" si="7"/>
        <v>2.6207214268912198E-2</v>
      </c>
      <c r="BD28" s="10">
        <f t="shared" si="4"/>
        <v>2.0001507030930718E-2</v>
      </c>
      <c r="BE28" s="10">
        <f t="shared" si="9"/>
        <v>3.6506992750170116E-2</v>
      </c>
      <c r="BF28" s="10"/>
      <c r="BG28" s="11">
        <f t="shared" si="5"/>
        <v>6.9343559698816309E-2</v>
      </c>
      <c r="BH28" s="10">
        <f t="shared" si="10"/>
        <v>6.9205006259030713E-2</v>
      </c>
      <c r="BI28" s="1"/>
      <c r="BJ28" s="1"/>
      <c r="BK28" s="1"/>
      <c r="BL28" s="1"/>
      <c r="BM28" s="1"/>
      <c r="BN28" s="1"/>
      <c r="BO28" s="1"/>
      <c r="BP28" s="1"/>
    </row>
    <row r="29" spans="1:68" ht="9.75" customHeight="1">
      <c r="A29" s="1">
        <v>1984</v>
      </c>
      <c r="B29" s="1">
        <v>0.5</v>
      </c>
      <c r="C29" s="1">
        <v>0.2</v>
      </c>
      <c r="D29" s="3">
        <v>0.1185038936255873</v>
      </c>
      <c r="E29" s="3">
        <v>0.13210416583304013</v>
      </c>
      <c r="F29" s="3">
        <v>8.8863707222620991E-2</v>
      </c>
      <c r="G29" s="3">
        <v>6.0565392048858122E-2</v>
      </c>
      <c r="H29" s="3">
        <v>2.8298315173762866E-2</v>
      </c>
      <c r="I29" s="3">
        <v>9.8088071430846874E-3</v>
      </c>
      <c r="J29" s="3"/>
      <c r="K29" s="3">
        <v>0.11449029952383867</v>
      </c>
      <c r="L29" s="3">
        <v>0.13297160258853458</v>
      </c>
      <c r="M29" s="3">
        <v>0.11989346962037795</v>
      </c>
      <c r="N29" s="3">
        <v>7.0082436529312925E-2</v>
      </c>
      <c r="O29" s="3">
        <v>4.9811033091065014E-2</v>
      </c>
      <c r="P29" s="3">
        <v>2.1535381567179747E-2</v>
      </c>
      <c r="Q29" s="12">
        <f t="shared" si="8"/>
        <v>0.10895335618744344</v>
      </c>
      <c r="R29" s="12"/>
      <c r="S29" s="1"/>
      <c r="T29" s="1"/>
      <c r="U29" s="1">
        <v>4.3505789812443726E-2</v>
      </c>
      <c r="V29" s="1">
        <v>1.5854272710677981E-2</v>
      </c>
      <c r="W29" s="1">
        <v>2.7651517101765746E-2</v>
      </c>
      <c r="X29" s="1">
        <v>1.520890470132719E-2</v>
      </c>
      <c r="Y29" s="1">
        <v>5.8715281497092146E-2</v>
      </c>
      <c r="Z29" s="1">
        <v>4.3471638615142069E-2</v>
      </c>
      <c r="AA29" s="1">
        <v>1.5243642881950077E-2</v>
      </c>
      <c r="AB29" s="1">
        <v>3.1950934474275585E-3</v>
      </c>
      <c r="AC29" s="1">
        <v>8.7947161276016282E-3</v>
      </c>
      <c r="AD29" s="1">
        <v>5.3678052083070884E-3</v>
      </c>
      <c r="AE29" s="1">
        <v>3.4269109192945398E-3</v>
      </c>
      <c r="AF29" s="1">
        <v>2.7642305579504158E-3</v>
      </c>
      <c r="AG29" s="1">
        <v>7.949099367863692E-3</v>
      </c>
      <c r="AH29" s="1">
        <v>4.232636482894913E-3</v>
      </c>
      <c r="AI29" s="1">
        <v>3.7164628849687786E-3</v>
      </c>
      <c r="AJ29" s="1">
        <v>1.6714705530179654E-3</v>
      </c>
      <c r="AK29" s="1">
        <v>1.3404107186185035E-2</v>
      </c>
      <c r="AL29" s="1">
        <v>7.4928086986355653E-3</v>
      </c>
      <c r="AM29" s="1">
        <v>5.9112984875494693E-3</v>
      </c>
      <c r="AN29" s="1">
        <v>2.1780012783255316E-3</v>
      </c>
      <c r="AO29" s="1">
        <v>2.1353206554048727E-2</v>
      </c>
      <c r="AP29" s="1">
        <v>1.1725445181530479E-2</v>
      </c>
      <c r="AQ29" s="1">
        <v>9.6277613725182475E-3</v>
      </c>
      <c r="AR29" s="1">
        <v>3.8494718313434968E-3</v>
      </c>
      <c r="AS29" s="36">
        <f t="shared" si="0"/>
        <v>-5.0304387849697818E-7</v>
      </c>
      <c r="AT29" s="36">
        <f t="shared" si="1"/>
        <v>-5.0304387849003929E-7</v>
      </c>
      <c r="AU29" s="36">
        <f t="shared" si="2"/>
        <v>0</v>
      </c>
      <c r="AV29" s="36">
        <f t="shared" si="3"/>
        <v>-1.1306363215460302E-8</v>
      </c>
      <c r="AW29" s="36"/>
      <c r="AX29" s="1"/>
      <c r="AY29" s="36"/>
      <c r="AZ29" s="36"/>
      <c r="BA29" s="10"/>
      <c r="BB29" s="10">
        <f t="shared" si="6"/>
        <v>4.9811033091065014E-2</v>
      </c>
      <c r="BC29" s="10">
        <f t="shared" si="7"/>
        <v>2.7651517101765746E-2</v>
      </c>
      <c r="BD29" s="10">
        <f t="shared" si="4"/>
        <v>2.2159515989299269E-2</v>
      </c>
      <c r="BE29" s="10">
        <f t="shared" si="9"/>
        <v>3.8512457294806901E-2</v>
      </c>
      <c r="BF29" s="10"/>
      <c r="BG29" s="11">
        <f t="shared" si="5"/>
        <v>7.0082436529312925E-2</v>
      </c>
      <c r="BH29" s="10">
        <f t="shared" si="10"/>
        <v>7.0440898892636758E-2</v>
      </c>
      <c r="BI29" s="1"/>
      <c r="BJ29" s="1"/>
      <c r="BK29" s="1"/>
      <c r="BL29" s="1"/>
      <c r="BM29" s="1"/>
      <c r="BN29" s="1"/>
      <c r="BO29" s="1"/>
      <c r="BP29" s="1"/>
    </row>
    <row r="30" spans="1:68" ht="9.75" customHeight="1">
      <c r="A30" s="1">
        <v>1985</v>
      </c>
      <c r="B30" s="1">
        <v>0.5</v>
      </c>
      <c r="C30" s="1">
        <v>0.2</v>
      </c>
      <c r="D30" s="3">
        <v>0.11874574682727965</v>
      </c>
      <c r="E30" s="3">
        <v>0.13282634211069355</v>
      </c>
      <c r="F30" s="3">
        <v>9.0945605795137038E-2</v>
      </c>
      <c r="G30" s="3">
        <v>6.1837317605265146E-2</v>
      </c>
      <c r="H30" s="3">
        <v>2.9108288189871892E-2</v>
      </c>
      <c r="I30" s="3">
        <v>9.7047439116255095E-3</v>
      </c>
      <c r="J30" s="3"/>
      <c r="K30" s="3">
        <v>0.11443832688130492</v>
      </c>
      <c r="L30" s="3">
        <v>0.13448066041762166</v>
      </c>
      <c r="M30" s="3">
        <v>0.12668962279555532</v>
      </c>
      <c r="N30" s="3">
        <v>7.3509333702159146E-2</v>
      </c>
      <c r="O30" s="3">
        <v>5.3180289093396171E-2</v>
      </c>
      <c r="P30" s="3">
        <v>2.2361820161560339E-2</v>
      </c>
      <c r="Q30" s="12">
        <f t="shared" si="8"/>
        <v>0.11219471336568626</v>
      </c>
      <c r="R30" s="12"/>
      <c r="S30" s="1"/>
      <c r="T30" s="1"/>
      <c r="U30" s="1">
        <v>4.9758013697908388E-2</v>
      </c>
      <c r="V30" s="1">
        <v>1.8607007481105255E-2</v>
      </c>
      <c r="W30" s="1">
        <v>3.1151006216803133E-2</v>
      </c>
      <c r="X30" s="1">
        <v>1.6533852108198986E-2</v>
      </c>
      <c r="Y30" s="1">
        <v>5.7882801514214176E-2</v>
      </c>
      <c r="Z30" s="1">
        <v>4.4471626039062587E-2</v>
      </c>
      <c r="AA30" s="1">
        <v>1.3411175475151587E-2</v>
      </c>
      <c r="AB30" s="1">
        <v>3.3458947347930895E-3</v>
      </c>
      <c r="AC30" s="1">
        <v>1.0005766651757992E-2</v>
      </c>
      <c r="AD30" s="1">
        <v>5.4973042338048936E-3</v>
      </c>
      <c r="AE30" s="1">
        <v>4.5084624179530988E-3</v>
      </c>
      <c r="AF30" s="1">
        <v>2.5742167235146443E-3</v>
      </c>
      <c r="AG30" s="1">
        <v>8.7711675273017733E-3</v>
      </c>
      <c r="AH30" s="1">
        <v>4.2926344010520978E-3</v>
      </c>
      <c r="AI30" s="1">
        <v>4.4785331262496755E-3</v>
      </c>
      <c r="AJ30" s="1">
        <v>1.5436451610896539E-3</v>
      </c>
      <c r="AK30" s="1">
        <v>1.4285870101863106E-2</v>
      </c>
      <c r="AL30" s="1">
        <v>7.5758530293111364E-3</v>
      </c>
      <c r="AM30" s="1">
        <v>6.7100170725519692E-3</v>
      </c>
      <c r="AN30" s="1">
        <v>2.240992747672135E-3</v>
      </c>
      <c r="AO30" s="1">
        <v>2.3057037629164879E-2</v>
      </c>
      <c r="AP30" s="1">
        <v>1.1868487430363235E-2</v>
      </c>
      <c r="AQ30" s="1">
        <v>1.1188550198801644E-2</v>
      </c>
      <c r="AR30" s="1">
        <v>3.7846379087617889E-3</v>
      </c>
      <c r="AS30" s="36">
        <f t="shared" si="0"/>
        <v>0</v>
      </c>
      <c r="AT30" s="36">
        <f t="shared" si="1"/>
        <v>1.0009796556909034E-7</v>
      </c>
      <c r="AU30" s="36">
        <f t="shared" si="2"/>
        <v>-1.0009796556215145E-7</v>
      </c>
      <c r="AV30" s="36">
        <f t="shared" si="3"/>
        <v>5.4554440132026372E-9</v>
      </c>
      <c r="AW30" s="36"/>
      <c r="AX30" s="1"/>
      <c r="AY30" s="36"/>
      <c r="AZ30" s="36"/>
      <c r="BA30" s="10"/>
      <c r="BB30" s="10">
        <f t="shared" si="6"/>
        <v>5.3180289093396171E-2</v>
      </c>
      <c r="BC30" s="10">
        <f t="shared" si="7"/>
        <v>3.1151006216803133E-2</v>
      </c>
      <c r="BD30" s="10">
        <f t="shared" si="4"/>
        <v>2.2029282876593038E-2</v>
      </c>
      <c r="BE30" s="10">
        <f t="shared" si="9"/>
        <v>4.0517921839443687E-2</v>
      </c>
      <c r="BF30" s="10"/>
      <c r="BG30" s="11">
        <f t="shared" si="5"/>
        <v>7.3509333702159146E-2</v>
      </c>
      <c r="BH30" s="10">
        <f t="shared" si="10"/>
        <v>7.1676791526242803E-2</v>
      </c>
      <c r="BI30" s="1"/>
      <c r="BJ30" s="1"/>
      <c r="BK30" s="1"/>
      <c r="BL30" s="1"/>
      <c r="BM30" s="1"/>
      <c r="BN30" s="1"/>
      <c r="BO30" s="1"/>
      <c r="BP30" s="1"/>
    </row>
    <row r="31" spans="1:68" ht="9.75" customHeight="1">
      <c r="A31" s="1">
        <v>1986</v>
      </c>
      <c r="B31" s="1">
        <v>0.5</v>
      </c>
      <c r="C31" s="1">
        <v>0.2</v>
      </c>
      <c r="D31" s="3">
        <v>0.1198004940578154</v>
      </c>
      <c r="E31" s="3">
        <v>0.13459230358431162</v>
      </c>
      <c r="F31" s="3">
        <v>9.1292990690663975E-2</v>
      </c>
      <c r="G31" s="3">
        <v>6.2617461744688088E-2</v>
      </c>
      <c r="H31" s="3">
        <v>2.8675528945975887E-2</v>
      </c>
      <c r="I31" s="3">
        <v>9.9694880598681767E-3</v>
      </c>
      <c r="J31" s="3"/>
      <c r="K31" s="3">
        <v>0.11141371455553788</v>
      </c>
      <c r="L31" s="3">
        <v>0.1357048101869768</v>
      </c>
      <c r="M31" s="3">
        <v>0.15917057878495416</v>
      </c>
      <c r="N31" s="3">
        <v>8.5191617274137196E-2</v>
      </c>
      <c r="O31" s="3">
        <v>7.3978961510816968E-2</v>
      </c>
      <c r="P31" s="3">
        <v>3.34446839608743E-2</v>
      </c>
      <c r="Q31" s="12">
        <f t="shared" si="8"/>
        <v>0.11543607054392908</v>
      </c>
      <c r="R31" s="12"/>
      <c r="S31" s="1"/>
      <c r="T31" s="1"/>
      <c r="U31" s="1">
        <v>9.0216260364677558E-2</v>
      </c>
      <c r="V31" s="1">
        <v>3.4092505224050981E-2</v>
      </c>
      <c r="W31" s="1">
        <v>5.6123755140626577E-2</v>
      </c>
      <c r="X31" s="1">
        <v>2.8410591246547781E-2</v>
      </c>
      <c r="Y31" s="1">
        <v>6.001857316167019E-2</v>
      </c>
      <c r="Z31" s="1">
        <v>4.5906859349402175E-2</v>
      </c>
      <c r="AA31" s="1">
        <v>1.4111713812268016E-2</v>
      </c>
      <c r="AB31" s="1">
        <v>3.8709877205317196E-3</v>
      </c>
      <c r="AC31" s="1">
        <v>1.0167182059694937E-2</v>
      </c>
      <c r="AD31" s="1">
        <v>5.9740829559377425E-3</v>
      </c>
      <c r="AE31" s="1">
        <v>4.1930991037571943E-3</v>
      </c>
      <c r="AF31" s="1">
        <v>2.402065184999031E-3</v>
      </c>
      <c r="AG31" s="1">
        <v>9.8285455051502022E-3</v>
      </c>
      <c r="AH31" s="1">
        <v>4.821261420871005E-3</v>
      </c>
      <c r="AI31" s="1">
        <v>5.0072840842791972E-3</v>
      </c>
      <c r="AJ31" s="1">
        <v>1.7911947610226866E-3</v>
      </c>
      <c r="AK31" s="1">
        <v>1.1278689964148653E-2</v>
      </c>
      <c r="AL31" s="1">
        <v>5.9151547872130046E-3</v>
      </c>
      <c r="AM31" s="1">
        <v>5.3635351769356484E-3</v>
      </c>
      <c r="AN31" s="1">
        <v>1.9052403933147403E-3</v>
      </c>
      <c r="AO31" s="1">
        <v>2.1107235469298855E-2</v>
      </c>
      <c r="AP31" s="1">
        <v>1.073641620808401E-2</v>
      </c>
      <c r="AQ31" s="1">
        <v>1.0370819261214845E-2</v>
      </c>
      <c r="AR31" s="1">
        <v>3.696435154337427E-3</v>
      </c>
      <c r="AS31" s="36">
        <f t="shared" si="0"/>
        <v>0</v>
      </c>
      <c r="AT31" s="36">
        <f t="shared" si="1"/>
        <v>-1.0323126416189599E-7</v>
      </c>
      <c r="AU31" s="36">
        <f t="shared" si="2"/>
        <v>1.0323126416883488E-7</v>
      </c>
      <c r="AV31" s="36">
        <f t="shared" si="3"/>
        <v>0</v>
      </c>
      <c r="AW31" s="36"/>
      <c r="AX31" s="1"/>
      <c r="AY31" s="36"/>
      <c r="AZ31" s="36"/>
      <c r="BA31" s="10"/>
      <c r="BB31" s="10">
        <f t="shared" si="6"/>
        <v>7.3978961510816968E-2</v>
      </c>
      <c r="BC31" s="10">
        <f t="shared" si="7"/>
        <v>5.6123755140626577E-2</v>
      </c>
      <c r="BD31" s="10">
        <f t="shared" si="4"/>
        <v>1.7855206370190391E-2</v>
      </c>
      <c r="BE31" s="10">
        <f t="shared" si="9"/>
        <v>4.2523386384080472E-2</v>
      </c>
      <c r="BF31" s="10"/>
      <c r="BG31" s="11">
        <f t="shared" si="5"/>
        <v>8.5191617274137196E-2</v>
      </c>
      <c r="BH31" s="10">
        <f t="shared" si="10"/>
        <v>7.2912684159848848E-2</v>
      </c>
      <c r="BI31" s="1"/>
      <c r="BJ31" s="1"/>
      <c r="BK31" s="1"/>
      <c r="BL31" s="1"/>
      <c r="BM31" s="1"/>
      <c r="BN31" s="1"/>
      <c r="BO31" s="1"/>
      <c r="BP31" s="1"/>
    </row>
    <row r="32" spans="1:68" ht="9.75" customHeight="1">
      <c r="A32" s="1">
        <v>1987</v>
      </c>
      <c r="B32" s="1">
        <v>0.38500000000000001</v>
      </c>
      <c r="C32" s="1">
        <v>0.28000000000000003</v>
      </c>
      <c r="D32" s="3">
        <v>0.11993590683137643</v>
      </c>
      <c r="E32" s="3">
        <v>0.13743031094585056</v>
      </c>
      <c r="F32" s="3">
        <v>0.10746260633305883</v>
      </c>
      <c r="G32" s="3">
        <v>7.0201664187435758E-2</v>
      </c>
      <c r="H32" s="3">
        <v>3.7260942145623081E-2</v>
      </c>
      <c r="I32" s="3">
        <v>1.3010161292535967E-2</v>
      </c>
      <c r="J32" s="3"/>
      <c r="K32" s="3">
        <v>0.11706882083703406</v>
      </c>
      <c r="L32" s="3">
        <v>0.13876744114260017</v>
      </c>
      <c r="M32" s="3">
        <v>0.12662152082703312</v>
      </c>
      <c r="N32" s="3">
        <v>7.7631246740695853E-2</v>
      </c>
      <c r="O32" s="3">
        <v>4.8990274086337278E-2</v>
      </c>
      <c r="P32" s="3">
        <v>1.9077992254479696E-2</v>
      </c>
      <c r="Q32" s="12">
        <f t="shared" si="8"/>
        <v>0.11867742772217191</v>
      </c>
      <c r="R32" s="12"/>
      <c r="S32" s="1"/>
      <c r="T32" s="1"/>
      <c r="U32" s="1">
        <v>2.9727750162831145E-2</v>
      </c>
      <c r="V32" s="1">
        <v>1.2413269190795443E-2</v>
      </c>
      <c r="W32" s="1">
        <v>1.7314480972035702E-2</v>
      </c>
      <c r="X32" s="1">
        <v>8.9098046741229332E-3</v>
      </c>
      <c r="Y32" s="1">
        <v>6.8652004758837926E-2</v>
      </c>
      <c r="Z32" s="1">
        <v>4.9152288724657156E-2</v>
      </c>
      <c r="AA32" s="1">
        <v>1.9499716034180773E-2</v>
      </c>
      <c r="AB32" s="1">
        <v>4.7139760047210863E-3</v>
      </c>
      <c r="AC32" s="1">
        <v>1.8517980870403621E-2</v>
      </c>
      <c r="AD32" s="1">
        <v>1.0303061300536339E-2</v>
      </c>
      <c r="AE32" s="1">
        <v>8.2149195698672812E-3</v>
      </c>
      <c r="AF32" s="1">
        <v>4.0669309796917937E-3</v>
      </c>
      <c r="AG32" s="1">
        <v>7.6969843937593346E-3</v>
      </c>
      <c r="AH32" s="1">
        <v>4.1105467224895539E-3</v>
      </c>
      <c r="AI32" s="1">
        <v>3.5864376712697807E-3</v>
      </c>
      <c r="AJ32" s="1">
        <v>1.5811129196454646E-3</v>
      </c>
      <c r="AK32" s="1">
        <v>1.2596084904555795E-2</v>
      </c>
      <c r="AL32" s="1">
        <v>6.6362637490830698E-3</v>
      </c>
      <c r="AM32" s="1">
        <v>5.9598211554727255E-3</v>
      </c>
      <c r="AN32" s="1">
        <v>2.648141388477623E-3</v>
      </c>
      <c r="AO32" s="1">
        <v>2.029306929831513E-2</v>
      </c>
      <c r="AP32" s="1">
        <v>1.0746810471572624E-2</v>
      </c>
      <c r="AQ32" s="1">
        <v>9.5462588267425062E-3</v>
      </c>
      <c r="AR32" s="1">
        <v>4.2292543081230878E-3</v>
      </c>
      <c r="AS32" s="36">
        <f t="shared" si="0"/>
        <v>4.4859449785383809E-7</v>
      </c>
      <c r="AT32" s="36">
        <f t="shared" si="1"/>
        <v>4.9630933035560432E-7</v>
      </c>
      <c r="AU32" s="36">
        <f t="shared" si="2"/>
        <v>-4.7714832522582906E-8</v>
      </c>
      <c r="AV32" s="36">
        <f t="shared" si="3"/>
        <v>0</v>
      </c>
      <c r="AW32" s="36"/>
      <c r="AX32" s="1"/>
      <c r="AY32" s="36"/>
      <c r="AZ32" s="36"/>
      <c r="BA32" s="10"/>
      <c r="BB32" s="10">
        <f t="shared" si="6"/>
        <v>4.8990274086337278E-2</v>
      </c>
      <c r="BC32" s="10">
        <f t="shared" si="7"/>
        <v>1.7314480972035702E-2</v>
      </c>
      <c r="BD32" s="10">
        <f t="shared" si="4"/>
        <v>3.1675793114301576E-2</v>
      </c>
      <c r="BE32" s="10">
        <f t="shared" si="9"/>
        <v>4.4528850928717258E-2</v>
      </c>
      <c r="BF32" s="10"/>
      <c r="BG32" s="11">
        <f t="shared" si="5"/>
        <v>7.7631246740695853E-2</v>
      </c>
      <c r="BH32" s="10">
        <f t="shared" si="10"/>
        <v>7.4148576793454893E-2</v>
      </c>
      <c r="BI32" s="1"/>
      <c r="BJ32" s="1"/>
      <c r="BK32" s="1"/>
      <c r="BL32" s="1"/>
      <c r="BM32" s="1"/>
      <c r="BN32" s="1"/>
      <c r="BO32" s="1"/>
      <c r="BP32" s="1"/>
    </row>
    <row r="33" spans="1:68" ht="9.75" customHeight="1">
      <c r="A33" s="1">
        <v>1988</v>
      </c>
      <c r="B33" s="1">
        <v>0.28000000000000003</v>
      </c>
      <c r="C33" s="1">
        <v>0.28000000000000003</v>
      </c>
      <c r="D33" s="3">
        <v>0.11678129403974971</v>
      </c>
      <c r="E33" s="3">
        <v>0.13783063731826317</v>
      </c>
      <c r="F33" s="3">
        <v>0.13165480795439366</v>
      </c>
      <c r="G33" s="3">
        <v>7.9522939935151499E-2</v>
      </c>
      <c r="H33" s="3">
        <v>5.2131868019242154E-2</v>
      </c>
      <c r="I33" s="3">
        <v>1.9903132937624798E-2</v>
      </c>
      <c r="J33" s="3"/>
      <c r="K33" s="3">
        <v>0.11339350473221582</v>
      </c>
      <c r="L33" s="3">
        <v>0.13796049957087303</v>
      </c>
      <c r="M33" s="3">
        <v>0.15493338921325048</v>
      </c>
      <c r="N33" s="3">
        <v>8.6943083308389471E-2</v>
      </c>
      <c r="O33" s="3">
        <v>6.7990305904861006E-2</v>
      </c>
      <c r="P33" s="3">
        <v>2.8625698376648027E-2</v>
      </c>
      <c r="Q33" s="12">
        <f t="shared" si="8"/>
        <v>0.12191878490041473</v>
      </c>
      <c r="R33" s="12"/>
      <c r="S33" s="1"/>
      <c r="T33" s="1"/>
      <c r="U33" s="1">
        <v>3.51241502818379E-2</v>
      </c>
      <c r="V33" s="1">
        <v>1.2582148818126231E-2</v>
      </c>
      <c r="W33" s="1">
        <v>2.2542001463711669E-2</v>
      </c>
      <c r="X33" s="1">
        <v>1.2296447769367672E-2</v>
      </c>
      <c r="Y33" s="1">
        <v>7.8681483206202718E-2</v>
      </c>
      <c r="Z33" s="1">
        <v>5.3451667901842588E-2</v>
      </c>
      <c r="AA33" s="1">
        <v>2.522981530436013E-2</v>
      </c>
      <c r="AB33" s="1">
        <v>7.6955275175081333E-3</v>
      </c>
      <c r="AC33" s="1">
        <v>2.787807056530521E-2</v>
      </c>
      <c r="AD33" s="1">
        <v>1.3918274783462624E-2</v>
      </c>
      <c r="AE33" s="1">
        <v>1.3959795781842586E-2</v>
      </c>
      <c r="AF33" s="1">
        <v>6.0362792527766948E-3</v>
      </c>
      <c r="AG33" s="1">
        <v>1.0034142130057922E-2</v>
      </c>
      <c r="AH33" s="1">
        <v>4.472801124089187E-3</v>
      </c>
      <c r="AI33" s="1">
        <v>5.5613410059687351E-3</v>
      </c>
      <c r="AJ33" s="1">
        <v>2.9247087756787962E-3</v>
      </c>
      <c r="AK33" s="1">
        <v>1.5060699600421943E-2</v>
      </c>
      <c r="AL33" s="1">
        <v>7.6798270079131746E-3</v>
      </c>
      <c r="AM33" s="1">
        <v>7.3808725925087687E-3</v>
      </c>
      <c r="AN33" s="1">
        <v>3.246622017981426E-3</v>
      </c>
      <c r="AO33" s="1">
        <v>2.5094841730479864E-2</v>
      </c>
      <c r="AP33" s="1">
        <v>1.2152628132002363E-2</v>
      </c>
      <c r="AQ33" s="1">
        <v>1.2942213598477505E-2</v>
      </c>
      <c r="AR33" s="1">
        <v>6.1713307936602218E-3</v>
      </c>
      <c r="AS33" s="36">
        <f t="shared" si="0"/>
        <v>-4.1245240586795795E-7</v>
      </c>
      <c r="AT33" s="36">
        <f t="shared" si="1"/>
        <v>-3.6911784392912317E-7</v>
      </c>
      <c r="AU33" s="36">
        <f t="shared" si="2"/>
        <v>-4.3334561931895887E-8</v>
      </c>
      <c r="AV33" s="36">
        <f t="shared" si="3"/>
        <v>4.6263202539698067E-9</v>
      </c>
      <c r="AW33" s="36"/>
      <c r="AX33" s="1"/>
      <c r="AY33" s="36"/>
      <c r="AZ33" s="36"/>
      <c r="BA33" s="10"/>
      <c r="BB33" s="10">
        <f t="shared" si="6"/>
        <v>6.7990305904861006E-2</v>
      </c>
      <c r="BC33" s="10">
        <f t="shared" si="7"/>
        <v>2.2542001463711669E-2</v>
      </c>
      <c r="BD33" s="10">
        <f t="shared" si="4"/>
        <v>4.5448304441149334E-2</v>
      </c>
      <c r="BE33" s="10">
        <f t="shared" si="9"/>
        <v>4.6534315473354043E-2</v>
      </c>
      <c r="BF33" s="10"/>
      <c r="BG33" s="11">
        <f t="shared" si="5"/>
        <v>8.6943083308389471E-2</v>
      </c>
      <c r="BH33" s="10">
        <f t="shared" si="10"/>
        <v>7.5384469427060938E-2</v>
      </c>
      <c r="BI33" s="1"/>
      <c r="BJ33" s="1"/>
      <c r="BK33" s="1"/>
      <c r="BL33" s="1"/>
      <c r="BM33" s="1"/>
      <c r="BN33" s="1"/>
      <c r="BO33" s="1"/>
      <c r="BP33" s="1"/>
    </row>
    <row r="34" spans="1:68" ht="9.75" customHeight="1">
      <c r="A34" s="1">
        <v>1989</v>
      </c>
      <c r="B34" s="1">
        <v>0.28000000000000003</v>
      </c>
      <c r="C34" s="1">
        <v>0.28000000000000003</v>
      </c>
      <c r="D34" s="3">
        <v>0.11807280107345999</v>
      </c>
      <c r="E34" s="3">
        <v>0.14051955103823111</v>
      </c>
      <c r="F34" s="3">
        <v>0.12611494478689436</v>
      </c>
      <c r="G34" s="3">
        <v>7.8719345319013478E-2</v>
      </c>
      <c r="H34" s="3">
        <v>4.739559946788089E-2</v>
      </c>
      <c r="I34" s="3">
        <v>1.7404590540249964E-2</v>
      </c>
      <c r="J34" s="3"/>
      <c r="K34" s="3">
        <v>0.11536624280876773</v>
      </c>
      <c r="L34" s="3">
        <v>0.14061351455939636</v>
      </c>
      <c r="M34" s="3">
        <v>0.14486443962630341</v>
      </c>
      <c r="N34" s="3">
        <v>8.4870364657427019E-2</v>
      </c>
      <c r="O34" s="3">
        <v>5.999407496887639E-2</v>
      </c>
      <c r="P34" s="3">
        <v>2.4546952390748413E-2</v>
      </c>
      <c r="Q34" s="12">
        <f t="shared" si="8"/>
        <v>0.12516014207865755</v>
      </c>
      <c r="R34" s="12"/>
      <c r="S34" s="1"/>
      <c r="T34" s="1"/>
      <c r="U34" s="1">
        <v>2.8848171512491461E-2</v>
      </c>
      <c r="V34" s="1">
        <v>1.0778638388809127E-2</v>
      </c>
      <c r="W34" s="1">
        <v>1.8069533123682334E-2</v>
      </c>
      <c r="X34" s="1">
        <v>1.0036655584968268E-2</v>
      </c>
      <c r="Y34" s="1">
        <v>7.1538213485570337E-2</v>
      </c>
      <c r="Z34" s="1">
        <v>5.0944270352764831E-2</v>
      </c>
      <c r="AA34" s="1">
        <v>2.0593943132805503E-2</v>
      </c>
      <c r="AB34" s="1">
        <v>5.3678508968946033E-3</v>
      </c>
      <c r="AC34" s="1">
        <v>2.8149545091543691E-2</v>
      </c>
      <c r="AD34" s="1">
        <v>1.4576658741265033E-2</v>
      </c>
      <c r="AE34" s="1">
        <v>1.3572886350278658E-2</v>
      </c>
      <c r="AF34" s="1">
        <v>6.1404389007674604E-3</v>
      </c>
      <c r="AG34" s="1">
        <v>9.2735448895125139E-3</v>
      </c>
      <c r="AH34" s="1">
        <v>4.4481630021044119E-3</v>
      </c>
      <c r="AI34" s="1">
        <v>4.825381887408102E-3</v>
      </c>
      <c r="AJ34" s="1">
        <v>2.3024230449879188E-3</v>
      </c>
      <c r="AK34" s="1">
        <v>1.7154034283736165E-2</v>
      </c>
      <c r="AL34" s="1">
        <v>8.7506461863475372E-3</v>
      </c>
      <c r="AM34" s="1">
        <v>8.4033880973886279E-3</v>
      </c>
      <c r="AN34" s="1">
        <v>3.5938689737065308E-3</v>
      </c>
      <c r="AO34" s="1">
        <v>2.6427579173248679E-2</v>
      </c>
      <c r="AP34" s="1">
        <v>1.3198809188451949E-2</v>
      </c>
      <c r="AQ34" s="1">
        <v>1.322876998479673E-2</v>
      </c>
      <c r="AR34" s="1">
        <v>5.8962920186944497E-3</v>
      </c>
      <c r="AS34" s="36">
        <f t="shared" si="0"/>
        <v>3.9296346834860607E-7</v>
      </c>
      <c r="AT34" s="36">
        <f t="shared" si="1"/>
        <v>3.9296346833472828E-7</v>
      </c>
      <c r="AU34" s="36">
        <f t="shared" si="2"/>
        <v>0</v>
      </c>
      <c r="AV34" s="36">
        <f t="shared" si="3"/>
        <v>-8.7238934513844679E-9</v>
      </c>
      <c r="AW34" s="36"/>
      <c r="AX34" s="1"/>
      <c r="AY34" s="36"/>
      <c r="AZ34" s="36"/>
      <c r="BA34" s="10"/>
      <c r="BB34" s="10">
        <f t="shared" si="6"/>
        <v>5.999407496887639E-2</v>
      </c>
      <c r="BC34" s="10">
        <f t="shared" si="7"/>
        <v>1.8069533123682334E-2</v>
      </c>
      <c r="BD34" s="10">
        <f t="shared" si="4"/>
        <v>4.1924541845194056E-2</v>
      </c>
      <c r="BE34" s="10">
        <f t="shared" si="9"/>
        <v>4.8539780017990829E-2</v>
      </c>
      <c r="BF34" s="10"/>
      <c r="BG34" s="11">
        <f t="shared" si="5"/>
        <v>8.4870364657427019E-2</v>
      </c>
      <c r="BH34" s="10">
        <f t="shared" si="10"/>
        <v>7.6620362060666983E-2</v>
      </c>
      <c r="BI34" s="1"/>
      <c r="BJ34" s="1"/>
      <c r="BK34" s="1"/>
      <c r="BL34" s="1" t="s">
        <v>5</v>
      </c>
      <c r="BM34" s="1"/>
      <c r="BN34" s="1" t="s">
        <v>6</v>
      </c>
      <c r="BO34" s="1"/>
      <c r="BP34" s="1"/>
    </row>
    <row r="35" spans="1:68" ht="9.75" customHeight="1">
      <c r="A35" s="1">
        <v>1990</v>
      </c>
      <c r="B35" s="1">
        <v>0.28000000000000003</v>
      </c>
      <c r="C35" s="1">
        <v>0.28000000000000003</v>
      </c>
      <c r="D35" s="3">
        <v>0.11782876523302907</v>
      </c>
      <c r="E35" s="3">
        <v>0.14072321814037778</v>
      </c>
      <c r="F35" s="3">
        <v>0.12981647252493073</v>
      </c>
      <c r="G35" s="3">
        <v>8.0832099197379881E-2</v>
      </c>
      <c r="H35" s="3">
        <v>4.8984373327550852E-2</v>
      </c>
      <c r="I35" s="3">
        <v>1.825676890631479E-2</v>
      </c>
      <c r="J35" s="3"/>
      <c r="K35" s="3">
        <v>0.11569528980172052</v>
      </c>
      <c r="L35" s="3">
        <v>0.14076482571368756</v>
      </c>
      <c r="M35" s="3">
        <v>0.14329641264701637</v>
      </c>
      <c r="N35" s="3">
        <v>8.5051273605112138E-2</v>
      </c>
      <c r="O35" s="3">
        <v>5.8245139041904224E-2</v>
      </c>
      <c r="P35" s="3">
        <v>2.3335255081525817E-2</v>
      </c>
      <c r="Q35" s="12">
        <f t="shared" si="8"/>
        <v>0.12840149925690039</v>
      </c>
      <c r="R35" s="12"/>
      <c r="S35" s="1"/>
      <c r="T35" s="1"/>
      <c r="U35" s="1">
        <v>2.1394774622043214E-2</v>
      </c>
      <c r="V35" s="1">
        <v>7.7705252895030295E-3</v>
      </c>
      <c r="W35" s="1">
        <v>1.3624249332540184E-2</v>
      </c>
      <c r="X35" s="1">
        <v>7.4401829343578481E-3</v>
      </c>
      <c r="Y35" s="1">
        <v>7.511159905796945E-2</v>
      </c>
      <c r="Z35" s="1">
        <v>5.2705635206792271E-2</v>
      </c>
      <c r="AA35" s="1">
        <v>2.2405963851177178E-2</v>
      </c>
      <c r="AB35" s="1">
        <v>6.2539225856228049E-3</v>
      </c>
      <c r="AC35" s="1">
        <v>2.8944833350169809E-2</v>
      </c>
      <c r="AD35" s="1">
        <v>1.5509429449202795E-2</v>
      </c>
      <c r="AE35" s="1">
        <v>1.3435403900967015E-2</v>
      </c>
      <c r="AF35" s="1">
        <v>6.0346250129037137E-3</v>
      </c>
      <c r="AG35" s="1">
        <v>8.7778475461955351E-3</v>
      </c>
      <c r="AH35" s="1">
        <v>4.0666446022978074E-3</v>
      </c>
      <c r="AI35" s="1">
        <v>4.7112029438977276E-3</v>
      </c>
      <c r="AJ35" s="1">
        <v>2.4367118230468501E-3</v>
      </c>
      <c r="AK35" s="1">
        <v>1.6982567164013179E-2</v>
      </c>
      <c r="AL35" s="1">
        <v>8.5508033842615627E-3</v>
      </c>
      <c r="AM35" s="1">
        <v>8.4317637797516158E-3</v>
      </c>
      <c r="AN35" s="1">
        <v>3.5315054021281341E-3</v>
      </c>
      <c r="AO35" s="1">
        <v>2.5760414710208714E-2</v>
      </c>
      <c r="AP35" s="1">
        <v>1.2617447986559369E-2</v>
      </c>
      <c r="AQ35" s="1">
        <v>1.3142966723649344E-2</v>
      </c>
      <c r="AR35" s="1">
        <v>5.9682172251749842E-3</v>
      </c>
      <c r="AS35" s="36">
        <f t="shared" si="0"/>
        <v>3.7459341725720741E-7</v>
      </c>
      <c r="AT35" s="36">
        <f t="shared" si="1"/>
        <v>4.1344517455466079E-7</v>
      </c>
      <c r="AU35" s="36">
        <f t="shared" si="2"/>
        <v>-3.8851757318270064E-8</v>
      </c>
      <c r="AV35" s="36">
        <f t="shared" si="3"/>
        <v>-4.0826132856330855E-9</v>
      </c>
      <c r="AW35" s="36">
        <v>0.106</v>
      </c>
      <c r="AX35" s="1">
        <v>7.1059999999999984E-2</v>
      </c>
      <c r="AY35" s="36">
        <v>3.4940000000000006E-2</v>
      </c>
      <c r="AZ35" s="36">
        <v>1.1310000000000001E-2</v>
      </c>
      <c r="BA35" s="10"/>
      <c r="BB35" s="10">
        <f t="shared" si="6"/>
        <v>5.8245139041904224E-2</v>
      </c>
      <c r="BC35" s="10">
        <f t="shared" si="7"/>
        <v>1.3624249332540184E-2</v>
      </c>
      <c r="BD35" s="10">
        <f t="shared" si="4"/>
        <v>4.4620889709364037E-2</v>
      </c>
      <c r="BE35" s="10">
        <f t="shared" si="9"/>
        <v>5.0545244562627614E-2</v>
      </c>
      <c r="BF35" s="10"/>
      <c r="BG35" s="11">
        <f t="shared" si="5"/>
        <v>8.5051273605112138E-2</v>
      </c>
      <c r="BH35" s="10">
        <f t="shared" si="10"/>
        <v>7.7856254694273028E-2</v>
      </c>
      <c r="BI35" s="1"/>
      <c r="BJ35" s="1"/>
      <c r="BK35" s="1"/>
      <c r="BL35" s="13">
        <v>3.4940000000000002</v>
      </c>
      <c r="BM35" s="1">
        <f>0.01*BL35</f>
        <v>3.4940000000000006E-2</v>
      </c>
      <c r="BN35" s="13">
        <v>10.6</v>
      </c>
      <c r="BO35" s="1">
        <f>0.01*BN35</f>
        <v>0.106</v>
      </c>
      <c r="BP35" s="1"/>
    </row>
    <row r="36" spans="1:68" ht="9.75" customHeight="1">
      <c r="A36" s="1">
        <v>1991</v>
      </c>
      <c r="B36" s="1">
        <v>0.31</v>
      </c>
      <c r="C36" s="1">
        <v>0.28000000000000003</v>
      </c>
      <c r="D36" s="3">
        <v>0.11951265861230984</v>
      </c>
      <c r="E36" s="3">
        <v>0.14262335942220594</v>
      </c>
      <c r="F36" s="3">
        <v>0.12167379448376485</v>
      </c>
      <c r="G36" s="3">
        <v>7.8102509408182377E-2</v>
      </c>
      <c r="H36" s="3">
        <v>4.3571285075582472E-2</v>
      </c>
      <c r="I36" s="3">
        <v>1.6079501141719094E-2</v>
      </c>
      <c r="J36" s="3"/>
      <c r="K36" s="3">
        <v>0.11822589412227234</v>
      </c>
      <c r="L36" s="3">
        <v>0.14362220717509638</v>
      </c>
      <c r="M36" s="3">
        <v>0.1336069026115955</v>
      </c>
      <c r="N36" s="3">
        <v>8.2378687669814238E-2</v>
      </c>
      <c r="O36" s="3">
        <v>5.1228214941781251E-2</v>
      </c>
      <c r="P36" s="3">
        <v>1.9570288229202717E-2</v>
      </c>
      <c r="Q36" s="12">
        <f t="shared" si="8"/>
        <v>0.13164285643514323</v>
      </c>
      <c r="R36" s="12"/>
      <c r="S36" s="1"/>
      <c r="T36" s="1"/>
      <c r="U36" s="1">
        <v>1.8259733701149004E-2</v>
      </c>
      <c r="V36" s="1">
        <v>7.2507045633168898E-3</v>
      </c>
      <c r="W36" s="1">
        <v>1.1009029137832114E-2</v>
      </c>
      <c r="X36" s="1">
        <v>5.5366021293899205E-3</v>
      </c>
      <c r="Y36" s="1">
        <v>6.9787452320931004E-2</v>
      </c>
      <c r="Z36" s="1">
        <v>5.0971297558117967E-2</v>
      </c>
      <c r="AA36" s="1">
        <v>1.8816154762813033E-2</v>
      </c>
      <c r="AB36" s="1">
        <v>4.8023573700874652E-3</v>
      </c>
      <c r="AC36" s="1">
        <v>2.7957236470499323E-2</v>
      </c>
      <c r="AD36" s="1">
        <v>1.521136608017698E-2</v>
      </c>
      <c r="AE36" s="1">
        <v>1.2745870390322343E-2</v>
      </c>
      <c r="AF36" s="1">
        <v>5.8505051091186401E-3</v>
      </c>
      <c r="AG36" s="1">
        <v>8.0015371657062313E-3</v>
      </c>
      <c r="AH36" s="1">
        <v>3.9263412796265457E-3</v>
      </c>
      <c r="AI36" s="1">
        <v>4.0751958860796855E-3</v>
      </c>
      <c r="AJ36" s="1">
        <v>1.8952561048308778E-3</v>
      </c>
      <c r="AK36" s="1">
        <v>1.5927914883530962E-2</v>
      </c>
      <c r="AL36" s="1">
        <v>7.9938178301098579E-3</v>
      </c>
      <c r="AM36" s="1">
        <v>7.9340970534211037E-3</v>
      </c>
      <c r="AN36" s="1">
        <v>3.531382557682111E-3</v>
      </c>
      <c r="AO36" s="1">
        <v>2.3929452049237195E-2</v>
      </c>
      <c r="AP36" s="1">
        <v>1.1920159109736404E-2</v>
      </c>
      <c r="AQ36" s="1">
        <v>1.2009292939500789E-2</v>
      </c>
      <c r="AR36" s="1">
        <v>5.426638662512989E-3</v>
      </c>
      <c r="AS36" s="36">
        <f t="shared" si="0"/>
        <v>3.463569026723734E-7</v>
      </c>
      <c r="AT36" s="36">
        <f t="shared" si="1"/>
        <v>3.1333984897019551E-7</v>
      </c>
      <c r="AU36" s="36">
        <f t="shared" si="2"/>
        <v>3.3017053688300102E-8</v>
      </c>
      <c r="AV36" s="36">
        <f t="shared" si="3"/>
        <v>0</v>
      </c>
      <c r="AW36" s="36">
        <v>0.10125000000000001</v>
      </c>
      <c r="AX36" s="1">
        <v>6.9900000000000018E-2</v>
      </c>
      <c r="AY36" s="36">
        <v>3.1349999999999996E-2</v>
      </c>
      <c r="AZ36" s="36">
        <v>9.7000000000000003E-3</v>
      </c>
      <c r="BA36" s="10"/>
      <c r="BB36" s="10">
        <f t="shared" si="6"/>
        <v>5.1228214941781251E-2</v>
      </c>
      <c r="BC36" s="10">
        <f t="shared" si="7"/>
        <v>1.1009029137832114E-2</v>
      </c>
      <c r="BD36" s="10">
        <f t="shared" si="4"/>
        <v>4.0219185803949134E-2</v>
      </c>
      <c r="BE36" s="10">
        <f t="shared" si="9"/>
        <v>5.25507091072644E-2</v>
      </c>
      <c r="BF36" s="10"/>
      <c r="BG36" s="11">
        <f t="shared" si="5"/>
        <v>8.2378687669814238E-2</v>
      </c>
      <c r="BH36" s="10">
        <f t="shared" si="10"/>
        <v>7.9092147327879073E-2</v>
      </c>
      <c r="BI36" s="1"/>
      <c r="BJ36" s="1"/>
      <c r="BK36" s="1"/>
      <c r="BL36" s="13">
        <v>3.1349999999999998</v>
      </c>
      <c r="BM36" s="1">
        <f t="shared" ref="BM36:BO60" si="11">0.01*BL36</f>
        <v>3.1349999999999996E-2</v>
      </c>
      <c r="BN36" s="13">
        <v>10.125</v>
      </c>
      <c r="BO36" s="1">
        <f t="shared" si="11"/>
        <v>0.10125000000000001</v>
      </c>
      <c r="BP36" s="1"/>
    </row>
    <row r="37" spans="1:68" ht="9.75" customHeight="1">
      <c r="A37" s="1">
        <v>1992</v>
      </c>
      <c r="B37" s="1">
        <v>0.31</v>
      </c>
      <c r="C37" s="1">
        <v>0.28000000000000003</v>
      </c>
      <c r="D37" s="3">
        <v>0.11937368831348703</v>
      </c>
      <c r="E37" s="3">
        <v>0.14400786844917074</v>
      </c>
      <c r="F37" s="3">
        <v>0.13479744861469997</v>
      </c>
      <c r="G37" s="3">
        <v>8.2658765087596786E-2</v>
      </c>
      <c r="H37" s="3">
        <v>5.2138683527103186E-2</v>
      </c>
      <c r="I37" s="3">
        <v>2.01681694243592E-2</v>
      </c>
      <c r="J37" s="3"/>
      <c r="K37" s="3">
        <v>0.11757984343122051</v>
      </c>
      <c r="L37" s="3">
        <v>0.14393807043472703</v>
      </c>
      <c r="M37" s="3">
        <v>0.14670843575107489</v>
      </c>
      <c r="N37" s="3">
        <v>8.6393388503621105E-2</v>
      </c>
      <c r="O37" s="3">
        <v>6.0315047247453797E-2</v>
      </c>
      <c r="P37" s="3">
        <v>2.4630823721854767E-2</v>
      </c>
      <c r="Q37" s="12">
        <f t="shared" si="8"/>
        <v>0.13488421361338607</v>
      </c>
      <c r="R37" s="12"/>
      <c r="S37" s="12"/>
      <c r="T37" s="12"/>
      <c r="U37" s="1">
        <v>1.9236142816796642E-2</v>
      </c>
      <c r="V37" s="1">
        <v>7.0416460792181966E-3</v>
      </c>
      <c r="W37" s="1">
        <v>1.2194496737578445E-2</v>
      </c>
      <c r="X37" s="1">
        <v>6.6848335484860737E-3</v>
      </c>
      <c r="Y37" s="1">
        <v>8.3016046505261024E-2</v>
      </c>
      <c r="Z37" s="1">
        <v>5.5299026798380585E-2</v>
      </c>
      <c r="AA37" s="1">
        <v>2.7717019706880439E-2</v>
      </c>
      <c r="AB37" s="1">
        <v>9.2993057908020895E-3</v>
      </c>
      <c r="AC37" s="1">
        <v>3.1797481870580548E-2</v>
      </c>
      <c r="AD37" s="1">
        <v>1.7427689319706896E-2</v>
      </c>
      <c r="AE37" s="1">
        <v>1.436979255087365E-2</v>
      </c>
      <c r="AF37" s="1">
        <v>6.5081724761448688E-3</v>
      </c>
      <c r="AG37" s="1">
        <v>7.3349631864777455E-3</v>
      </c>
      <c r="AH37" s="1">
        <v>3.54014680234875E-3</v>
      </c>
      <c r="AI37" s="1">
        <v>3.7948163841289954E-3</v>
      </c>
      <c r="AJ37" s="1">
        <v>1.7067672248276553E-3</v>
      </c>
      <c r="AK37" s="1">
        <v>1.2648957052380661E-2</v>
      </c>
      <c r="AL37" s="1">
        <v>6.3919021671605611E-3</v>
      </c>
      <c r="AM37" s="1">
        <v>6.2570548852201001E-3</v>
      </c>
      <c r="AN37" s="1">
        <v>2.6539239325845893E-3</v>
      </c>
      <c r="AO37" s="1">
        <v>1.9983920238858408E-2</v>
      </c>
      <c r="AP37" s="1">
        <v>9.932048969509312E-3</v>
      </c>
      <c r="AQ37" s="1">
        <v>1.0051871269349096E-2</v>
      </c>
      <c r="AR37" s="1">
        <v>4.3606911574122446E-3</v>
      </c>
      <c r="AS37" s="36">
        <f t="shared" ref="AS37:AS60" si="12">Y37+AC37+AG37+AK37-F37</f>
        <v>0</v>
      </c>
      <c r="AT37" s="36">
        <f t="shared" ref="AT37:AT60" si="13">Z37+AD37+AH37+AL37-G37</f>
        <v>0</v>
      </c>
      <c r="AU37" s="36">
        <f t="shared" ref="AU37:AU60" si="14">AA37+AE37+AI37+AM37-H37</f>
        <v>0</v>
      </c>
      <c r="AV37" s="36">
        <f t="shared" ref="AV37:AV60" si="15">AB37+AF37+AJ37+AN37-I37</f>
        <v>0</v>
      </c>
      <c r="AW37" s="36">
        <v>0.11122</v>
      </c>
      <c r="AX37" s="1">
        <v>7.2919999999999999E-2</v>
      </c>
      <c r="AY37" s="36">
        <v>3.8300000000000001E-2</v>
      </c>
      <c r="AZ37" s="36">
        <v>1.3389999999999999E-2</v>
      </c>
      <c r="BA37" s="10"/>
      <c r="BB37" s="10">
        <f t="shared" si="6"/>
        <v>6.0315047247453797E-2</v>
      </c>
      <c r="BC37" s="10">
        <f t="shared" si="7"/>
        <v>1.2194496737578445E-2</v>
      </c>
      <c r="BD37" s="10">
        <f t="shared" ref="BD37:BD60" si="16">BB37-BC37</f>
        <v>4.8120550509875348E-2</v>
      </c>
      <c r="BE37" s="10">
        <f t="shared" si="9"/>
        <v>5.4556173651901185E-2</v>
      </c>
      <c r="BF37" s="10"/>
      <c r="BG37" s="11">
        <f t="shared" ref="BG37:BG60" si="17">M37-BB37</f>
        <v>8.6393388503621105E-2</v>
      </c>
      <c r="BH37" s="10">
        <f t="shared" si="10"/>
        <v>8.0328039961485118E-2</v>
      </c>
      <c r="BI37" s="1"/>
      <c r="BJ37" s="1"/>
      <c r="BK37" s="1"/>
      <c r="BL37" s="13">
        <v>3.83</v>
      </c>
      <c r="BM37" s="1">
        <f t="shared" si="11"/>
        <v>3.8300000000000001E-2</v>
      </c>
      <c r="BN37" s="13">
        <v>11.122</v>
      </c>
      <c r="BO37" s="1">
        <f t="shared" si="11"/>
        <v>0.11122</v>
      </c>
      <c r="BP37" s="1"/>
    </row>
    <row r="38" spans="1:68" ht="9.75" customHeight="1">
      <c r="A38" s="1">
        <v>1993</v>
      </c>
      <c r="B38" s="1">
        <v>0.39600000000000002</v>
      </c>
      <c r="C38" s="1">
        <v>0.28000000000000003</v>
      </c>
      <c r="D38" s="3">
        <v>0.12069989722177521</v>
      </c>
      <c r="E38" s="3">
        <v>0.14590440212719724</v>
      </c>
      <c r="F38" s="3">
        <v>0.1282125992017894</v>
      </c>
      <c r="G38" s="3">
        <v>8.1054799318216797E-2</v>
      </c>
      <c r="H38" s="3">
        <v>4.7157799883572604E-2</v>
      </c>
      <c r="I38" s="3">
        <v>1.7375977884318456E-2</v>
      </c>
      <c r="J38" s="3"/>
      <c r="K38" s="3">
        <v>0.11851976202259955</v>
      </c>
      <c r="L38" s="3">
        <v>0.14596010180554492</v>
      </c>
      <c r="M38" s="3">
        <v>0.14236902926573161</v>
      </c>
      <c r="N38" s="3">
        <v>8.5062114375338171E-2</v>
      </c>
      <c r="O38" s="3">
        <v>5.7306914890393447E-2</v>
      </c>
      <c r="P38" s="3">
        <v>2.3180260584675972E-2</v>
      </c>
      <c r="Q38" s="12">
        <f t="shared" si="8"/>
        <v>0.1381255707916289</v>
      </c>
      <c r="R38" s="12"/>
      <c r="S38" s="10"/>
      <c r="T38" s="10"/>
      <c r="U38" s="1">
        <v>2.2187325566504594E-2</v>
      </c>
      <c r="V38" s="1">
        <v>7.720836404586073E-3</v>
      </c>
      <c r="W38" s="1">
        <v>1.4466489161918521E-2</v>
      </c>
      <c r="X38" s="1">
        <v>8.2698614436079679E-3</v>
      </c>
      <c r="Y38" s="1">
        <v>7.9587129515288485E-2</v>
      </c>
      <c r="Z38" s="1">
        <v>5.5499619334847872E-2</v>
      </c>
      <c r="AA38" s="1">
        <v>2.408751018044061E-2</v>
      </c>
      <c r="AB38" s="1">
        <v>7.1200692619898488E-3</v>
      </c>
      <c r="AC38" s="1">
        <v>3.0544147122893044E-2</v>
      </c>
      <c r="AD38" s="1">
        <v>1.6502114445860562E-2</v>
      </c>
      <c r="AE38" s="1">
        <v>1.404203267703248E-2</v>
      </c>
      <c r="AF38" s="1">
        <v>6.2864820444645704E-3</v>
      </c>
      <c r="AG38" s="1">
        <v>6.8302688880973236E-3</v>
      </c>
      <c r="AH38" s="1">
        <v>3.4156567510688456E-3</v>
      </c>
      <c r="AI38" s="1">
        <v>3.414612137028478E-3</v>
      </c>
      <c r="AJ38" s="1">
        <v>1.5118616365432139E-3</v>
      </c>
      <c r="AK38" s="1">
        <v>1.1251053675510558E-2</v>
      </c>
      <c r="AL38" s="1">
        <v>5.6374087864395159E-3</v>
      </c>
      <c r="AM38" s="1">
        <v>5.6136448890710417E-3</v>
      </c>
      <c r="AN38" s="1">
        <v>2.4575688175511958E-3</v>
      </c>
      <c r="AO38" s="1">
        <v>1.8081322563607879E-2</v>
      </c>
      <c r="AP38" s="1">
        <v>9.0530655375083615E-3</v>
      </c>
      <c r="AQ38" s="1">
        <v>9.0282570260995197E-3</v>
      </c>
      <c r="AR38" s="1">
        <v>3.96943045409441E-3</v>
      </c>
      <c r="AS38" s="36">
        <f t="shared" si="12"/>
        <v>0</v>
      </c>
      <c r="AT38" s="36">
        <f t="shared" si="13"/>
        <v>0</v>
      </c>
      <c r="AU38" s="36">
        <f t="shared" si="14"/>
        <v>0</v>
      </c>
      <c r="AV38" s="36">
        <f t="shared" si="15"/>
        <v>3.8762303748718363E-9</v>
      </c>
      <c r="AW38" s="36">
        <v>0.10847</v>
      </c>
      <c r="AX38" s="1">
        <v>7.3539999999999994E-2</v>
      </c>
      <c r="AY38" s="36">
        <v>3.4930000000000003E-2</v>
      </c>
      <c r="AZ38" s="36">
        <v>1.125E-2</v>
      </c>
      <c r="BA38" s="10"/>
      <c r="BB38" s="10">
        <f t="shared" si="6"/>
        <v>5.7306914890393447E-2</v>
      </c>
      <c r="BC38" s="10">
        <f t="shared" si="7"/>
        <v>1.4466489161918521E-2</v>
      </c>
      <c r="BD38" s="10">
        <f t="shared" si="16"/>
        <v>4.2840425728474928E-2</v>
      </c>
      <c r="BE38" s="10">
        <f t="shared" si="9"/>
        <v>5.6561638196537971E-2</v>
      </c>
      <c r="BF38" s="10"/>
      <c r="BG38" s="11">
        <f t="shared" si="17"/>
        <v>8.5062114375338171E-2</v>
      </c>
      <c r="BH38" s="10">
        <f t="shared" si="10"/>
        <v>8.1563932595091163E-2</v>
      </c>
      <c r="BI38" s="1"/>
      <c r="BJ38" s="1"/>
      <c r="BK38" s="1"/>
      <c r="BL38" s="13">
        <v>3.4929999999999999</v>
      </c>
      <c r="BM38" s="1">
        <f t="shared" si="11"/>
        <v>3.4930000000000003E-2</v>
      </c>
      <c r="BN38" s="13">
        <v>10.847</v>
      </c>
      <c r="BO38" s="1">
        <f t="shared" si="11"/>
        <v>0.10847</v>
      </c>
      <c r="BP38" s="1"/>
    </row>
    <row r="39" spans="1:68" ht="9.75" customHeight="1">
      <c r="A39" s="1">
        <v>1994</v>
      </c>
      <c r="B39" s="1">
        <f>0.396+0.029/2</f>
        <v>0.41050000000000003</v>
      </c>
      <c r="C39" s="1">
        <v>0.28000000000000003</v>
      </c>
      <c r="D39" s="3">
        <v>0.12093887116125558</v>
      </c>
      <c r="E39" s="3">
        <v>0.14650845008967278</v>
      </c>
      <c r="F39" s="3">
        <v>0.12852119853413257</v>
      </c>
      <c r="G39" s="3">
        <v>8.1473649115952687E-2</v>
      </c>
      <c r="H39" s="3">
        <v>4.7047549418179888E-2</v>
      </c>
      <c r="I39" s="3">
        <v>1.7322505727484127E-2</v>
      </c>
      <c r="J39" s="3"/>
      <c r="K39" s="3">
        <v>0.1188940647108916</v>
      </c>
      <c r="L39" s="3">
        <v>0.14660633812441534</v>
      </c>
      <c r="M39" s="3">
        <v>0.14231929403424462</v>
      </c>
      <c r="N39" s="3">
        <v>8.5279335641901849E-2</v>
      </c>
      <c r="O39" s="3">
        <v>5.7039958392342771E-2</v>
      </c>
      <c r="P39" s="3">
        <v>2.2947425865202212E-2</v>
      </c>
      <c r="Q39" s="12">
        <f t="shared" si="8"/>
        <v>0.14136692796987174</v>
      </c>
      <c r="R39" s="12"/>
      <c r="S39" s="10">
        <f>M39</f>
        <v>0.14231929403424462</v>
      </c>
      <c r="T39" s="10"/>
      <c r="U39" s="1">
        <v>2.1874956152823036E-2</v>
      </c>
      <c r="V39" s="1">
        <v>7.4166892125823464E-3</v>
      </c>
      <c r="W39" s="1">
        <v>1.445826694024069E-2</v>
      </c>
      <c r="X39" s="1">
        <v>8.1671744138088163E-3</v>
      </c>
      <c r="Y39" s="1">
        <v>7.5979132031090427E-2</v>
      </c>
      <c r="Z39" s="1">
        <v>5.5066691805877921E-2</v>
      </c>
      <c r="AA39" s="1">
        <v>2.0912440225212502E-2</v>
      </c>
      <c r="AB39" s="1">
        <v>5.6608271882238491E-3</v>
      </c>
      <c r="AC39" s="1">
        <v>3.4439907100699302E-2</v>
      </c>
      <c r="AD39" s="1">
        <v>1.7538139983084913E-2</v>
      </c>
      <c r="AE39" s="1">
        <v>1.6901767117614389E-2</v>
      </c>
      <c r="AF39" s="1">
        <v>7.5500553519814613E-3</v>
      </c>
      <c r="AG39" s="1">
        <v>6.8323523107323E-3</v>
      </c>
      <c r="AH39" s="1">
        <v>3.4272009277318419E-3</v>
      </c>
      <c r="AI39" s="1">
        <v>3.4051513830004581E-3</v>
      </c>
      <c r="AJ39" s="1">
        <v>1.4474636329459029E-3</v>
      </c>
      <c r="AK39" s="1">
        <v>1.1269807091610549E-2</v>
      </c>
      <c r="AL39" s="1">
        <v>5.4416163992580093E-3</v>
      </c>
      <c r="AM39" s="1">
        <v>5.8281906923525395E-3</v>
      </c>
      <c r="AN39" s="1">
        <v>2.6641595543329157E-3</v>
      </c>
      <c r="AO39" s="1">
        <v>1.810215940234285E-2</v>
      </c>
      <c r="AP39" s="1">
        <v>8.8688173269898512E-3</v>
      </c>
      <c r="AQ39" s="1">
        <v>9.2333420753529967E-3</v>
      </c>
      <c r="AR39" s="1">
        <v>4.1116231872788183E-3</v>
      </c>
      <c r="AS39" s="36">
        <f t="shared" si="12"/>
        <v>0</v>
      </c>
      <c r="AT39" s="36">
        <f t="shared" si="13"/>
        <v>0</v>
      </c>
      <c r="AU39" s="36">
        <f t="shared" si="14"/>
        <v>0</v>
      </c>
      <c r="AV39" s="36">
        <f t="shared" si="15"/>
        <v>0</v>
      </c>
      <c r="AW39" s="36">
        <v>0.1048</v>
      </c>
      <c r="AX39" s="1">
        <v>7.3010000000000005E-2</v>
      </c>
      <c r="AY39" s="36">
        <v>3.1789999999999999E-2</v>
      </c>
      <c r="AZ39" s="36">
        <v>9.6600000000000002E-3</v>
      </c>
      <c r="BA39" s="10"/>
      <c r="BB39" s="10">
        <f t="shared" si="6"/>
        <v>5.7039958392342771E-2</v>
      </c>
      <c r="BC39" s="10">
        <f t="shared" si="7"/>
        <v>1.445826694024069E-2</v>
      </c>
      <c r="BD39" s="10">
        <f t="shared" si="16"/>
        <v>4.2581691452102083E-2</v>
      </c>
      <c r="BE39" s="10">
        <f t="shared" si="9"/>
        <v>5.8567102741174756E-2</v>
      </c>
      <c r="BF39" s="10"/>
      <c r="BG39" s="11">
        <f t="shared" si="17"/>
        <v>8.5279335641901849E-2</v>
      </c>
      <c r="BH39" s="10">
        <f t="shared" si="10"/>
        <v>8.2799825228697208E-2</v>
      </c>
      <c r="BI39" s="1"/>
      <c r="BJ39" s="1"/>
      <c r="BK39" s="1"/>
      <c r="BL39" s="13">
        <v>3.1789999999999998</v>
      </c>
      <c r="BM39" s="1">
        <f t="shared" si="11"/>
        <v>3.1789999999999999E-2</v>
      </c>
      <c r="BN39" s="13">
        <v>10.48</v>
      </c>
      <c r="BO39" s="1">
        <f t="shared" si="11"/>
        <v>0.1048</v>
      </c>
      <c r="BP39" s="1"/>
    </row>
    <row r="40" spans="1:68" ht="9.75" customHeight="1">
      <c r="A40" s="1">
        <v>1995</v>
      </c>
      <c r="B40" s="1">
        <f t="shared" ref="B40:B45" si="18">0.396+0.029/2</f>
        <v>0.41050000000000003</v>
      </c>
      <c r="C40" s="1">
        <v>0.28000000000000003</v>
      </c>
      <c r="D40" s="3">
        <v>0.12081000000000003</v>
      </c>
      <c r="E40" s="3">
        <v>0.14932999999999999</v>
      </c>
      <c r="F40" s="3">
        <v>0.13528000000000001</v>
      </c>
      <c r="G40" s="3">
        <v>8.5450000000000012E-2</v>
      </c>
      <c r="H40" s="3">
        <v>4.9829999999999999E-2</v>
      </c>
      <c r="I40" s="3">
        <v>1.8149999999999999E-2</v>
      </c>
      <c r="J40" s="3"/>
      <c r="K40" s="3">
        <v>0.11889999999999998</v>
      </c>
      <c r="L40" s="3">
        <v>0.14990000000000001</v>
      </c>
      <c r="M40" s="3">
        <v>0.15234</v>
      </c>
      <c r="N40" s="3">
        <v>9.0279999999999999E-2</v>
      </c>
      <c r="O40" s="3">
        <v>6.2060000000000004E-2</v>
      </c>
      <c r="P40" s="3">
        <v>2.4630000000000003E-2</v>
      </c>
      <c r="Q40" s="12">
        <f t="shared" si="8"/>
        <v>0.14460828514811458</v>
      </c>
      <c r="R40" s="12"/>
      <c r="S40" s="10">
        <f t="shared" ref="S40:S45" si="19">S39+($M$41-$M$39)/2</f>
        <v>0.15459464701712233</v>
      </c>
      <c r="T40" s="10"/>
      <c r="U40" s="1">
        <v>2.4983759999999997E-2</v>
      </c>
      <c r="V40" s="1">
        <v>8.2647959999999944E-3</v>
      </c>
      <c r="W40" s="1">
        <v>1.6718964000000003E-2</v>
      </c>
      <c r="X40" s="1">
        <v>9.3224550000000003E-3</v>
      </c>
      <c r="Y40" s="1">
        <v>8.013891996338858E-2</v>
      </c>
      <c r="Z40" s="1">
        <v>5.6919198876343224E-2</v>
      </c>
      <c r="AA40" s="1">
        <v>2.3219721087045359E-2</v>
      </c>
      <c r="AB40" s="1">
        <v>6.6109394124846997E-3</v>
      </c>
      <c r="AC40" s="1">
        <v>3.6870782060408828E-2</v>
      </c>
      <c r="AD40" s="1">
        <v>1.9434354802542055E-2</v>
      </c>
      <c r="AE40" s="1">
        <v>1.7436427257866774E-2</v>
      </c>
      <c r="AF40" s="1">
        <v>7.618038555691555E-3</v>
      </c>
      <c r="AG40" s="1">
        <v>6.9339082680768844E-3</v>
      </c>
      <c r="AH40" s="1">
        <v>3.421168178170877E-3</v>
      </c>
      <c r="AI40" s="1">
        <v>3.5127400899060074E-3</v>
      </c>
      <c r="AJ40" s="1">
        <v>1.5458231334149327E-3</v>
      </c>
      <c r="AK40" s="1">
        <v>1.1336389708125699E-2</v>
      </c>
      <c r="AL40" s="1">
        <v>5.6752781429438449E-3</v>
      </c>
      <c r="AM40" s="1">
        <v>5.6611115651818544E-3</v>
      </c>
      <c r="AN40" s="1">
        <v>2.3751988984088129E-3</v>
      </c>
      <c r="AO40" s="1">
        <v>1.8270297976202582E-2</v>
      </c>
      <c r="AP40" s="1">
        <v>9.0964463211147227E-3</v>
      </c>
      <c r="AQ40" s="1">
        <v>9.1738516550878627E-3</v>
      </c>
      <c r="AR40" s="1">
        <v>3.9210220318237456E-3</v>
      </c>
      <c r="AS40" s="36">
        <f t="shared" si="12"/>
        <v>0</v>
      </c>
      <c r="AT40" s="36">
        <f t="shared" si="13"/>
        <v>0</v>
      </c>
      <c r="AU40" s="36">
        <f t="shared" si="14"/>
        <v>0</v>
      </c>
      <c r="AV40" s="36">
        <f t="shared" si="15"/>
        <v>0</v>
      </c>
      <c r="AW40" s="36">
        <v>0.10920000000000001</v>
      </c>
      <c r="AX40" s="1">
        <v>7.4539999999999995E-2</v>
      </c>
      <c r="AY40" s="36">
        <v>3.4660000000000003E-2</v>
      </c>
      <c r="AZ40" s="36">
        <v>1.1129999999999999E-2</v>
      </c>
      <c r="BA40" s="10"/>
      <c r="BB40" s="10">
        <f t="shared" si="6"/>
        <v>6.2060000000000004E-2</v>
      </c>
      <c r="BC40" s="10">
        <f t="shared" si="7"/>
        <v>1.6718964000000003E-2</v>
      </c>
      <c r="BD40" s="10">
        <f t="shared" si="16"/>
        <v>4.5341036000000001E-2</v>
      </c>
      <c r="BE40" s="10">
        <f t="shared" si="9"/>
        <v>6.0572567285811542E-2</v>
      </c>
      <c r="BF40" s="10"/>
      <c r="BG40" s="11">
        <f t="shared" si="17"/>
        <v>9.0279999999999999E-2</v>
      </c>
      <c r="BH40" s="10">
        <f t="shared" si="10"/>
        <v>8.4035717862303252E-2</v>
      </c>
      <c r="BI40" s="1"/>
      <c r="BJ40" s="1"/>
      <c r="BK40" s="1"/>
      <c r="BL40" s="13">
        <v>3.4660000000000002</v>
      </c>
      <c r="BM40" s="1">
        <f t="shared" si="11"/>
        <v>3.4660000000000003E-2</v>
      </c>
      <c r="BN40" s="13">
        <v>10.92</v>
      </c>
      <c r="BO40" s="1">
        <f t="shared" si="11"/>
        <v>0.10920000000000001</v>
      </c>
      <c r="BP40" s="1"/>
    </row>
    <row r="41" spans="1:68" ht="9.75" customHeight="1">
      <c r="A41" s="1">
        <v>1996</v>
      </c>
      <c r="B41" s="1">
        <f t="shared" si="18"/>
        <v>0.41050000000000003</v>
      </c>
      <c r="C41" s="1">
        <v>0.28000000000000003</v>
      </c>
      <c r="D41" s="3">
        <v>0.11995000000000001</v>
      </c>
      <c r="E41" s="3">
        <v>0.15053000000000002</v>
      </c>
      <c r="F41" s="3">
        <v>0.14107</v>
      </c>
      <c r="G41" s="3">
        <v>8.7819999999999995E-2</v>
      </c>
      <c r="H41" s="3">
        <v>5.3250000000000006E-2</v>
      </c>
      <c r="I41" s="3">
        <v>1.9730000000000001E-2</v>
      </c>
      <c r="J41" s="3"/>
      <c r="K41" s="3">
        <v>0.11727</v>
      </c>
      <c r="L41" s="3">
        <v>0.1507</v>
      </c>
      <c r="M41" s="3">
        <v>0.16687000000000002</v>
      </c>
      <c r="N41" s="3">
        <v>9.4470000000000012E-2</v>
      </c>
      <c r="O41" s="3">
        <v>7.2400000000000006E-2</v>
      </c>
      <c r="P41" s="3">
        <v>3.058E-2</v>
      </c>
      <c r="Q41" s="12">
        <f t="shared" si="8"/>
        <v>0.14784964232635742</v>
      </c>
      <c r="R41" s="12"/>
      <c r="S41" s="10">
        <f t="shared" si="19"/>
        <v>0.16687000000000002</v>
      </c>
      <c r="T41" s="10"/>
      <c r="U41" s="1">
        <v>3.6611278000000004E-2</v>
      </c>
      <c r="V41" s="1">
        <v>1.1235078000000003E-2</v>
      </c>
      <c r="W41" s="1">
        <v>2.5376200000000002E-2</v>
      </c>
      <c r="X41" s="1">
        <v>1.4757907999999998E-2</v>
      </c>
      <c r="Y41" s="1">
        <v>8.4168418107833182E-2</v>
      </c>
      <c r="Z41" s="1">
        <v>5.8626930377771828E-2</v>
      </c>
      <c r="AA41" s="1">
        <v>2.5541487730061353E-2</v>
      </c>
      <c r="AB41" s="1">
        <v>7.9105656131737753E-3</v>
      </c>
      <c r="AC41" s="1">
        <v>3.8159219735503562E-2</v>
      </c>
      <c r="AD41" s="1">
        <v>1.97612902876508E-2</v>
      </c>
      <c r="AE41" s="1">
        <v>1.8397929447852762E-2</v>
      </c>
      <c r="AF41" s="1">
        <v>7.8924036002863858E-3</v>
      </c>
      <c r="AG41" s="1">
        <v>7.3189928789420154E-3</v>
      </c>
      <c r="AH41" s="1">
        <v>3.7145450261812786E-3</v>
      </c>
      <c r="AI41" s="1">
        <v>3.6044478527607368E-3</v>
      </c>
      <c r="AJ41" s="1">
        <v>1.5700051140431625E-3</v>
      </c>
      <c r="AK41" s="1">
        <v>1.1423369277721264E-2</v>
      </c>
      <c r="AL41" s="1">
        <v>5.7172343083961089E-3</v>
      </c>
      <c r="AM41" s="1">
        <v>5.7061349693251547E-3</v>
      </c>
      <c r="AN41" s="1">
        <v>2.3570256724966764E-3</v>
      </c>
      <c r="AO41" s="1">
        <v>1.8742362156663278E-2</v>
      </c>
      <c r="AP41" s="1">
        <v>9.4317793345773879E-3</v>
      </c>
      <c r="AQ41" s="1">
        <v>9.310582822085892E-3</v>
      </c>
      <c r="AR41" s="1">
        <v>3.9270307865398391E-3</v>
      </c>
      <c r="AS41" s="36">
        <f t="shared" si="12"/>
        <v>0</v>
      </c>
      <c r="AT41" s="36">
        <f t="shared" si="13"/>
        <v>0</v>
      </c>
      <c r="AU41" s="36">
        <f t="shared" si="14"/>
        <v>0</v>
      </c>
      <c r="AV41" s="36">
        <f t="shared" si="15"/>
        <v>0</v>
      </c>
      <c r="AW41" s="36">
        <v>0.11237999999999999</v>
      </c>
      <c r="AX41" s="1">
        <v>7.5579999999999994E-2</v>
      </c>
      <c r="AY41" s="36">
        <v>3.6799999999999999E-2</v>
      </c>
      <c r="AZ41" s="36">
        <v>1.2240000000000001E-2</v>
      </c>
      <c r="BA41" s="10"/>
      <c r="BB41" s="10">
        <f t="shared" si="6"/>
        <v>7.2400000000000006E-2</v>
      </c>
      <c r="BC41" s="10">
        <f t="shared" si="7"/>
        <v>2.5376200000000002E-2</v>
      </c>
      <c r="BD41" s="10">
        <f t="shared" si="16"/>
        <v>4.7023800000000004E-2</v>
      </c>
      <c r="BE41" s="10">
        <f t="shared" si="9"/>
        <v>6.2578031830448327E-2</v>
      </c>
      <c r="BF41" s="10"/>
      <c r="BG41" s="11">
        <f t="shared" si="17"/>
        <v>9.4470000000000012E-2</v>
      </c>
      <c r="BH41" s="10">
        <f t="shared" si="10"/>
        <v>8.5271610495909297E-2</v>
      </c>
      <c r="BI41" s="1"/>
      <c r="BJ41" s="1"/>
      <c r="BK41" s="1"/>
      <c r="BL41" s="13">
        <v>3.68</v>
      </c>
      <c r="BM41" s="1">
        <f t="shared" si="11"/>
        <v>3.6799999999999999E-2</v>
      </c>
      <c r="BN41" s="13">
        <v>11.238</v>
      </c>
      <c r="BO41" s="1">
        <f t="shared" si="11"/>
        <v>0.11237999999999999</v>
      </c>
      <c r="BP41" s="1"/>
    </row>
    <row r="42" spans="1:68" ht="9.75" customHeight="1">
      <c r="A42" s="1">
        <v>1997</v>
      </c>
      <c r="B42" s="1">
        <f t="shared" si="18"/>
        <v>0.41050000000000003</v>
      </c>
      <c r="C42" s="1">
        <v>0.2</v>
      </c>
      <c r="D42" s="3">
        <v>0.11873000000000002</v>
      </c>
      <c r="E42" s="3">
        <v>0.15081</v>
      </c>
      <c r="F42" s="3">
        <v>0.14771000000000001</v>
      </c>
      <c r="G42" s="3">
        <v>8.9650000000000007E-2</v>
      </c>
      <c r="H42" s="3">
        <v>5.806E-2</v>
      </c>
      <c r="I42" s="3">
        <v>2.1949999999999997E-2</v>
      </c>
      <c r="J42" s="3"/>
      <c r="K42" s="3">
        <v>0.11503000000000001</v>
      </c>
      <c r="L42" s="3">
        <v>0.15125999999999998</v>
      </c>
      <c r="M42" s="3">
        <v>0.18015</v>
      </c>
      <c r="N42" s="3">
        <v>9.8299999999999998E-2</v>
      </c>
      <c r="O42" s="3">
        <v>8.1850000000000006E-2</v>
      </c>
      <c r="P42" s="3">
        <v>3.526E-2</v>
      </c>
      <c r="Q42" s="12">
        <f t="shared" si="8"/>
        <v>0.15109099950460025</v>
      </c>
      <c r="R42" s="12"/>
      <c r="S42" s="10">
        <f t="shared" si="19"/>
        <v>0.1791453529828777</v>
      </c>
      <c r="T42" s="10"/>
      <c r="U42" s="1">
        <v>4.6496715000000001E-2</v>
      </c>
      <c r="V42" s="1">
        <v>1.4657064999999997E-2</v>
      </c>
      <c r="W42" s="1">
        <v>3.1839650000000004E-2</v>
      </c>
      <c r="X42" s="1">
        <v>1.8106010000000002E-2</v>
      </c>
      <c r="Y42" s="1">
        <v>8.9040772204700386E-2</v>
      </c>
      <c r="Z42" s="1">
        <v>5.9808514007979076E-2</v>
      </c>
      <c r="AA42" s="1">
        <v>2.923225819672131E-2</v>
      </c>
      <c r="AB42" s="1">
        <v>1.0052522605836415E-2</v>
      </c>
      <c r="AC42" s="1">
        <v>3.9418387424966943E-2</v>
      </c>
      <c r="AD42" s="1">
        <v>2.0061088244639074E-2</v>
      </c>
      <c r="AE42" s="1">
        <v>1.9357299180327869E-2</v>
      </c>
      <c r="AF42" s="1">
        <v>8.0699856144677336E-3</v>
      </c>
      <c r="AG42" s="1">
        <v>7.5891291077423949E-3</v>
      </c>
      <c r="AH42" s="1">
        <v>3.9306352552833787E-3</v>
      </c>
      <c r="AI42" s="1">
        <v>3.6584938524590162E-3</v>
      </c>
      <c r="AJ42" s="1">
        <v>1.4547626387176327E-3</v>
      </c>
      <c r="AK42" s="1">
        <v>1.1661711262590295E-2</v>
      </c>
      <c r="AL42" s="1">
        <v>5.849762492098491E-3</v>
      </c>
      <c r="AM42" s="1">
        <v>5.811948770491804E-3</v>
      </c>
      <c r="AN42" s="1">
        <v>2.3727291409782162E-3</v>
      </c>
      <c r="AO42" s="1">
        <v>1.925084037033269E-2</v>
      </c>
      <c r="AP42" s="1">
        <v>9.7803977473818696E-3</v>
      </c>
      <c r="AQ42" s="1">
        <v>9.4704426229508202E-3</v>
      </c>
      <c r="AR42" s="1">
        <v>3.8274917796958488E-3</v>
      </c>
      <c r="AS42" s="36">
        <f t="shared" si="12"/>
        <v>0</v>
      </c>
      <c r="AT42" s="36">
        <f t="shared" si="13"/>
        <v>0</v>
      </c>
      <c r="AU42" s="36">
        <f t="shared" si="14"/>
        <v>0</v>
      </c>
      <c r="AV42" s="36">
        <f t="shared" si="15"/>
        <v>0</v>
      </c>
      <c r="AW42" s="36">
        <v>0.11799</v>
      </c>
      <c r="AX42" s="1">
        <v>7.6919999999999988E-2</v>
      </c>
      <c r="AY42" s="36">
        <v>4.1070000000000002E-2</v>
      </c>
      <c r="AZ42" s="36">
        <v>1.448E-2</v>
      </c>
      <c r="BA42" s="10"/>
      <c r="BB42" s="10">
        <f t="shared" si="6"/>
        <v>8.1850000000000006E-2</v>
      </c>
      <c r="BC42" s="10">
        <f t="shared" si="7"/>
        <v>3.1839650000000004E-2</v>
      </c>
      <c r="BD42" s="10">
        <f t="shared" si="16"/>
        <v>5.0010350000000002E-2</v>
      </c>
      <c r="BE42" s="10">
        <f t="shared" si="9"/>
        <v>6.4583496375085106E-2</v>
      </c>
      <c r="BF42" s="10"/>
      <c r="BG42" s="11">
        <f t="shared" si="17"/>
        <v>9.8299999999999998E-2</v>
      </c>
      <c r="BH42" s="10">
        <f t="shared" si="10"/>
        <v>8.6507503129515342E-2</v>
      </c>
      <c r="BI42" s="1"/>
      <c r="BJ42" s="1"/>
      <c r="BK42" s="1"/>
      <c r="BL42" s="13">
        <v>4.1070000000000002</v>
      </c>
      <c r="BM42" s="1">
        <f t="shared" si="11"/>
        <v>4.1070000000000002E-2</v>
      </c>
      <c r="BN42" s="13">
        <v>11.798999999999999</v>
      </c>
      <c r="BO42" s="1">
        <f t="shared" si="11"/>
        <v>0.11799</v>
      </c>
      <c r="BP42" s="1"/>
    </row>
    <row r="43" spans="1:68" ht="9.75" customHeight="1">
      <c r="A43" s="1">
        <v>1998</v>
      </c>
      <c r="B43" s="1">
        <f t="shared" si="18"/>
        <v>0.41050000000000003</v>
      </c>
      <c r="C43" s="1">
        <v>0.2</v>
      </c>
      <c r="D43" s="3">
        <v>0.11766000000000001</v>
      </c>
      <c r="E43" s="3">
        <v>0.15064</v>
      </c>
      <c r="F43" s="3">
        <v>0.15294000000000002</v>
      </c>
      <c r="G43" s="3">
        <v>9.0940000000000021E-2</v>
      </c>
      <c r="H43" s="3">
        <v>6.2000000000000006E-2</v>
      </c>
      <c r="I43" s="3">
        <v>2.4060000000000002E-2</v>
      </c>
      <c r="J43" s="3"/>
      <c r="K43" s="3">
        <v>0.11295999999999999</v>
      </c>
      <c r="L43" s="3">
        <v>0.15006999999999998</v>
      </c>
      <c r="M43" s="3">
        <v>0.19088000000000002</v>
      </c>
      <c r="N43" s="3">
        <v>0.10092000000000001</v>
      </c>
      <c r="O43" s="3">
        <v>8.9960000000000012E-2</v>
      </c>
      <c r="P43" s="3">
        <v>3.9230000000000001E-2</v>
      </c>
      <c r="Q43" s="12">
        <f t="shared" si="8"/>
        <v>0.15433235668284309</v>
      </c>
      <c r="R43" s="12"/>
      <c r="S43" s="10">
        <f t="shared" si="19"/>
        <v>0.19142070596575539</v>
      </c>
      <c r="T43" s="10"/>
      <c r="U43" s="1">
        <v>5.5297936000000006E-2</v>
      </c>
      <c r="V43" s="1">
        <v>1.7145900000000006E-2</v>
      </c>
      <c r="W43" s="1">
        <v>3.8152036E-2</v>
      </c>
      <c r="X43" s="1">
        <v>2.1219507000000002E-2</v>
      </c>
      <c r="Y43" s="1">
        <v>9.3446885379521172E-2</v>
      </c>
      <c r="Z43" s="1">
        <v>6.0515342030474234E-2</v>
      </c>
      <c r="AA43" s="1">
        <v>3.2931543349046938E-2</v>
      </c>
      <c r="AB43" s="1">
        <v>1.238103409439951E-2</v>
      </c>
      <c r="AC43" s="1">
        <v>4.071647682119206E-2</v>
      </c>
      <c r="AD43" s="1">
        <v>2.1032525191759799E-2</v>
      </c>
      <c r="AE43" s="1">
        <v>1.9683951629432261E-2</v>
      </c>
      <c r="AF43" s="1">
        <v>7.8065055800143343E-3</v>
      </c>
      <c r="AG43" s="1">
        <v>7.2613387671930738E-3</v>
      </c>
      <c r="AH43" s="1">
        <v>3.7032325978960858E-3</v>
      </c>
      <c r="AI43" s="1">
        <v>3.558106169296988E-3</v>
      </c>
      <c r="AJ43" s="1">
        <v>1.468184703593734E-3</v>
      </c>
      <c r="AK43" s="1">
        <v>1.1515299032093737E-2</v>
      </c>
      <c r="AL43" s="1">
        <v>5.6889001798699186E-3</v>
      </c>
      <c r="AM43" s="1">
        <v>5.8263988522238184E-3</v>
      </c>
      <c r="AN43" s="1">
        <v>2.4042756219924237E-3</v>
      </c>
      <c r="AO43" s="1">
        <v>1.8776637799286809E-2</v>
      </c>
      <c r="AP43" s="1">
        <v>9.3921327777660053E-3</v>
      </c>
      <c r="AQ43" s="1">
        <v>9.3845050215208073E-3</v>
      </c>
      <c r="AR43" s="1">
        <v>3.8724603255861577E-3</v>
      </c>
      <c r="AS43" s="36">
        <f t="shared" si="12"/>
        <v>0</v>
      </c>
      <c r="AT43" s="36">
        <f t="shared" si="13"/>
        <v>0</v>
      </c>
      <c r="AU43" s="36">
        <f t="shared" si="14"/>
        <v>0</v>
      </c>
      <c r="AV43" s="36">
        <f t="shared" si="15"/>
        <v>0</v>
      </c>
      <c r="AW43" s="36">
        <v>0.12186999999999999</v>
      </c>
      <c r="AX43" s="1">
        <v>7.7189999999999995E-2</v>
      </c>
      <c r="AY43" s="36">
        <v>4.4679999999999997E-2</v>
      </c>
      <c r="AZ43" s="36">
        <v>1.668E-2</v>
      </c>
      <c r="BA43" s="10"/>
      <c r="BB43" s="10">
        <f t="shared" si="6"/>
        <v>8.9960000000000012E-2</v>
      </c>
      <c r="BC43" s="10">
        <f t="shared" si="7"/>
        <v>3.8152036E-2</v>
      </c>
      <c r="BD43" s="10">
        <f t="shared" si="16"/>
        <v>5.1807964000000012E-2</v>
      </c>
      <c r="BE43" s="10">
        <f t="shared" si="9"/>
        <v>6.6588960919721885E-2</v>
      </c>
      <c r="BF43" s="10"/>
      <c r="BG43" s="11">
        <f t="shared" si="17"/>
        <v>0.10092000000000001</v>
      </c>
      <c r="BH43" s="10">
        <f t="shared" si="10"/>
        <v>8.7743395763121387E-2</v>
      </c>
      <c r="BI43" s="1"/>
      <c r="BJ43" s="1"/>
      <c r="BK43" s="1"/>
      <c r="BL43" s="13">
        <v>4.468</v>
      </c>
      <c r="BM43" s="1">
        <f t="shared" si="11"/>
        <v>4.4679999999999997E-2</v>
      </c>
      <c r="BN43" s="13">
        <v>12.186999999999999</v>
      </c>
      <c r="BO43" s="1">
        <f t="shared" si="11"/>
        <v>0.12186999999999999</v>
      </c>
      <c r="BP43" s="1"/>
    </row>
    <row r="44" spans="1:68" ht="9.75" customHeight="1">
      <c r="A44" s="1">
        <v>1999</v>
      </c>
      <c r="B44" s="1">
        <f t="shared" si="18"/>
        <v>0.41050000000000003</v>
      </c>
      <c r="C44" s="1">
        <v>0.2</v>
      </c>
      <c r="D44" s="3">
        <v>0.11699999999999999</v>
      </c>
      <c r="E44" s="3">
        <v>0.15095</v>
      </c>
      <c r="F44" s="3">
        <v>0.15873000000000001</v>
      </c>
      <c r="G44" s="3">
        <v>9.2380000000000018E-2</v>
      </c>
      <c r="H44" s="3">
        <v>6.6349999999999992E-2</v>
      </c>
      <c r="I44" s="3">
        <v>2.6329999999999999E-2</v>
      </c>
      <c r="J44" s="3"/>
      <c r="K44" s="3">
        <v>0.11252000000000002</v>
      </c>
      <c r="L44" s="3">
        <v>0.15172999999999998</v>
      </c>
      <c r="M44" s="3">
        <v>0.20044000000000001</v>
      </c>
      <c r="N44" s="3">
        <v>0.10422000000000001</v>
      </c>
      <c r="O44" s="3">
        <v>9.622E-2</v>
      </c>
      <c r="P44" s="3">
        <v>4.2140000000000004E-2</v>
      </c>
      <c r="Q44" s="12">
        <f t="shared" si="8"/>
        <v>0.15757371386108593</v>
      </c>
      <c r="R44" s="12"/>
      <c r="S44" s="10">
        <f t="shared" si="19"/>
        <v>0.20369605894863307</v>
      </c>
      <c r="T44" s="10"/>
      <c r="U44" s="1">
        <v>6.1054024000000012E-2</v>
      </c>
      <c r="V44" s="1">
        <v>1.9737156000000013E-2</v>
      </c>
      <c r="W44" s="1">
        <v>4.1316868E-2</v>
      </c>
      <c r="X44" s="1">
        <v>2.2688176000000008E-2</v>
      </c>
      <c r="Y44" s="1">
        <v>9.8640281173594149E-2</v>
      </c>
      <c r="Z44" s="1">
        <v>6.1266989852762105E-2</v>
      </c>
      <c r="AA44" s="1">
        <v>3.7373291320832044E-2</v>
      </c>
      <c r="AB44" s="1">
        <v>1.5132587764319439E-2</v>
      </c>
      <c r="AC44" s="1">
        <v>4.1396577017114911E-2</v>
      </c>
      <c r="AD44" s="1">
        <v>2.150993391843677E-2</v>
      </c>
      <c r="AE44" s="1">
        <v>1.9886643098678141E-2</v>
      </c>
      <c r="AF44" s="1">
        <v>7.5811588996099353E-3</v>
      </c>
      <c r="AG44" s="1">
        <v>7.5031295843520788E-3</v>
      </c>
      <c r="AH44" s="1">
        <v>3.9337321051021558E-3</v>
      </c>
      <c r="AI44" s="1">
        <v>3.5693974792499229E-3</v>
      </c>
      <c r="AJ44" s="1">
        <v>1.4865017450215563E-3</v>
      </c>
      <c r="AK44" s="1">
        <v>1.1190012224938877E-2</v>
      </c>
      <c r="AL44" s="1">
        <v>5.669344123698997E-3</v>
      </c>
      <c r="AM44" s="1">
        <v>5.5206681012398805E-3</v>
      </c>
      <c r="AN44" s="1">
        <v>2.1297515910490656E-3</v>
      </c>
      <c r="AO44" s="1">
        <v>1.8693141809290957E-2</v>
      </c>
      <c r="AP44" s="1">
        <v>9.6030762288011537E-3</v>
      </c>
      <c r="AQ44" s="1">
        <v>9.0900655804898034E-3</v>
      </c>
      <c r="AR44" s="1">
        <v>3.6162533360706217E-3</v>
      </c>
      <c r="AS44" s="36">
        <f t="shared" si="12"/>
        <v>0</v>
      </c>
      <c r="AT44" s="36">
        <f t="shared" si="13"/>
        <v>0</v>
      </c>
      <c r="AU44" s="36">
        <f t="shared" si="14"/>
        <v>0</v>
      </c>
      <c r="AV44" s="36">
        <f t="shared" si="15"/>
        <v>0</v>
      </c>
      <c r="AW44" s="36">
        <v>0.12747999999999998</v>
      </c>
      <c r="AX44" s="1">
        <v>7.7489999999999976E-2</v>
      </c>
      <c r="AY44" s="36">
        <v>4.999E-2</v>
      </c>
      <c r="AZ44" s="36">
        <v>2.0310000000000002E-2</v>
      </c>
      <c r="BA44" s="10"/>
      <c r="BB44" s="10">
        <f t="shared" si="6"/>
        <v>9.622E-2</v>
      </c>
      <c r="BC44" s="10">
        <f t="shared" si="7"/>
        <v>4.1316868E-2</v>
      </c>
      <c r="BD44" s="10">
        <f t="shared" si="16"/>
        <v>5.4903132E-2</v>
      </c>
      <c r="BE44" s="10">
        <f t="shared" si="9"/>
        <v>6.8594425464358663E-2</v>
      </c>
      <c r="BF44" s="10"/>
      <c r="BG44" s="11">
        <f t="shared" si="17"/>
        <v>0.10422000000000001</v>
      </c>
      <c r="BH44" s="10">
        <f t="shared" si="10"/>
        <v>8.8979288396727432E-2</v>
      </c>
      <c r="BI44" s="1"/>
      <c r="BJ44" s="1"/>
      <c r="BK44" s="1"/>
      <c r="BL44" s="13">
        <v>4.9989999999999997</v>
      </c>
      <c r="BM44" s="1">
        <f t="shared" si="11"/>
        <v>4.999E-2</v>
      </c>
      <c r="BN44" s="13">
        <v>12.747999999999999</v>
      </c>
      <c r="BO44" s="1">
        <f t="shared" si="11"/>
        <v>0.12747999999999998</v>
      </c>
      <c r="BP44" s="1"/>
    </row>
    <row r="45" spans="1:68" ht="9.75" customHeight="1">
      <c r="A45" s="1">
        <v>2000</v>
      </c>
      <c r="B45" s="1">
        <f t="shared" si="18"/>
        <v>0.41050000000000003</v>
      </c>
      <c r="C45" s="1">
        <v>0.2</v>
      </c>
      <c r="D45" s="3">
        <v>0.11596999999999998</v>
      </c>
      <c r="E45" s="3">
        <v>0.15017</v>
      </c>
      <c r="F45" s="3">
        <v>0.16494</v>
      </c>
      <c r="G45" s="3">
        <v>9.3670000000000003E-2</v>
      </c>
      <c r="H45" s="3">
        <v>7.127E-2</v>
      </c>
      <c r="I45" s="3">
        <v>2.8410000000000001E-2</v>
      </c>
      <c r="J45" s="3"/>
      <c r="K45" s="3">
        <v>0.11000999999999998</v>
      </c>
      <c r="L45" s="3">
        <v>0.15085000000000001</v>
      </c>
      <c r="M45" s="3">
        <v>0.21521000000000001</v>
      </c>
      <c r="N45" s="3">
        <v>0.10644000000000001</v>
      </c>
      <c r="O45" s="3">
        <v>0.10877000000000001</v>
      </c>
      <c r="P45" s="3">
        <v>5.0730000000000004E-2</v>
      </c>
      <c r="Q45" s="12">
        <f t="shared" si="8"/>
        <v>0.16081507103932877</v>
      </c>
      <c r="R45" s="12"/>
      <c r="S45" s="10">
        <f t="shared" si="19"/>
        <v>0.21597141193151076</v>
      </c>
      <c r="T45" s="10"/>
      <c r="U45" s="1">
        <v>6.9125452000000004E-2</v>
      </c>
      <c r="V45" s="1">
        <v>1.9526332E-2</v>
      </c>
      <c r="W45" s="1">
        <v>4.9599120000000003E-2</v>
      </c>
      <c r="X45" s="1">
        <v>2.8982049000000003E-2</v>
      </c>
      <c r="Y45" s="1">
        <v>0.10392259225922593</v>
      </c>
      <c r="Z45" s="1">
        <v>6.2037163601243492E-2</v>
      </c>
      <c r="AA45" s="1">
        <v>4.1885428657982435E-2</v>
      </c>
      <c r="AB45" s="1">
        <v>1.7275646050214328E-2</v>
      </c>
      <c r="AC45" s="1">
        <v>4.0711263126312625E-2</v>
      </c>
      <c r="AD45" s="1">
        <v>2.1366240405924865E-2</v>
      </c>
      <c r="AE45" s="1">
        <v>1.934502272038776E-2</v>
      </c>
      <c r="AF45" s="1">
        <v>7.115548071034903E-3</v>
      </c>
      <c r="AG45" s="1">
        <v>8.2643204320432036E-3</v>
      </c>
      <c r="AH45" s="1">
        <v>4.277288219582333E-3</v>
      </c>
      <c r="AI45" s="1">
        <v>3.9870322124608707E-3</v>
      </c>
      <c r="AJ45" s="1">
        <v>1.60636252296387E-3</v>
      </c>
      <c r="AK45" s="1">
        <v>1.2041824182418242E-2</v>
      </c>
      <c r="AL45" s="1">
        <v>5.9893077732493024E-3</v>
      </c>
      <c r="AM45" s="1">
        <v>6.0525164091689392E-3</v>
      </c>
      <c r="AN45" s="1">
        <v>2.412443355786895E-3</v>
      </c>
      <c r="AO45" s="1">
        <v>2.0306144614461445E-2</v>
      </c>
      <c r="AP45" s="1">
        <v>1.0266595992831636E-2</v>
      </c>
      <c r="AQ45" s="1">
        <v>1.0039548621629809E-2</v>
      </c>
      <c r="AR45" s="1">
        <v>4.0188058787507652E-3</v>
      </c>
      <c r="AS45" s="36">
        <f t="shared" si="12"/>
        <v>0</v>
      </c>
      <c r="AT45" s="36">
        <f t="shared" si="13"/>
        <v>0</v>
      </c>
      <c r="AU45" s="36">
        <f t="shared" si="14"/>
        <v>0</v>
      </c>
      <c r="AV45" s="36">
        <f t="shared" si="15"/>
        <v>0</v>
      </c>
      <c r="AW45" s="36">
        <v>0.13396000000000002</v>
      </c>
      <c r="AX45" s="1">
        <v>7.896000000000003E-2</v>
      </c>
      <c r="AY45" s="36">
        <v>5.5E-2</v>
      </c>
      <c r="AZ45" s="36">
        <v>2.2749999999999999E-2</v>
      </c>
      <c r="BA45" s="10"/>
      <c r="BB45" s="10">
        <f t="shared" si="6"/>
        <v>0.10877000000000001</v>
      </c>
      <c r="BC45" s="10">
        <f t="shared" si="7"/>
        <v>4.9599120000000003E-2</v>
      </c>
      <c r="BD45" s="10">
        <f t="shared" si="16"/>
        <v>5.9170880000000002E-2</v>
      </c>
      <c r="BE45" s="10">
        <f t="shared" si="9"/>
        <v>7.0599890008995442E-2</v>
      </c>
      <c r="BF45" s="10"/>
      <c r="BG45" s="11">
        <f t="shared" si="17"/>
        <v>0.10644000000000001</v>
      </c>
      <c r="BH45" s="10">
        <f t="shared" si="10"/>
        <v>9.0215181030333477E-2</v>
      </c>
      <c r="BI45" s="1"/>
      <c r="BJ45" s="1"/>
      <c r="BK45" s="1"/>
      <c r="BL45" s="13">
        <v>5.5</v>
      </c>
      <c r="BM45" s="1">
        <f t="shared" si="11"/>
        <v>5.5E-2</v>
      </c>
      <c r="BN45" s="13">
        <v>13.396000000000001</v>
      </c>
      <c r="BO45" s="1">
        <f t="shared" si="11"/>
        <v>0.13396000000000002</v>
      </c>
      <c r="BP45" s="1"/>
    </row>
    <row r="46" spans="1:68" ht="9.75" customHeight="1">
      <c r="A46" s="1">
        <v>2001</v>
      </c>
      <c r="B46" s="1">
        <f>0.386+0.029/2</f>
        <v>0.40050000000000002</v>
      </c>
      <c r="C46" s="1">
        <v>0.2</v>
      </c>
      <c r="D46" s="3">
        <v>0.11829999999999999</v>
      </c>
      <c r="E46" s="3">
        <v>0.15028</v>
      </c>
      <c r="F46" s="3">
        <v>0.15371000000000001</v>
      </c>
      <c r="G46" s="3">
        <v>9.1130000000000017E-2</v>
      </c>
      <c r="H46" s="3">
        <v>6.2579999999999997E-2</v>
      </c>
      <c r="I46" s="3">
        <v>2.4020000000000003E-2</v>
      </c>
      <c r="J46" s="3"/>
      <c r="K46" s="3">
        <v>0.11469000000000001</v>
      </c>
      <c r="L46" s="3">
        <v>0.15134</v>
      </c>
      <c r="M46" s="3">
        <v>0.1822</v>
      </c>
      <c r="N46" s="3">
        <v>9.851E-2</v>
      </c>
      <c r="O46" s="3">
        <v>8.3690000000000001E-2</v>
      </c>
      <c r="P46" s="3">
        <v>3.7000000000000005E-2</v>
      </c>
      <c r="Q46" s="12">
        <f t="shared" si="8"/>
        <v>0.1640564282175716</v>
      </c>
      <c r="R46" s="12"/>
      <c r="S46" s="1"/>
      <c r="T46" s="1"/>
      <c r="U46" s="1">
        <v>3.8753940000000001E-2</v>
      </c>
      <c r="V46" s="1">
        <v>1.0625730999999999E-2</v>
      </c>
      <c r="W46" s="1">
        <v>2.8128209000000001E-2</v>
      </c>
      <c r="X46" s="1">
        <v>1.7064400000000004E-2</v>
      </c>
      <c r="Y46" s="1">
        <v>9.4802437243724391E-2</v>
      </c>
      <c r="Z46" s="1">
        <v>6.1189653717857992E-2</v>
      </c>
      <c r="AA46" s="1">
        <v>3.3612783525866399E-2</v>
      </c>
      <c r="AB46" s="1">
        <v>1.2913043827905108E-2</v>
      </c>
      <c r="AC46" s="1">
        <v>4.0767968796879689E-2</v>
      </c>
      <c r="AD46" s="1">
        <v>2.1079313849617004E-2</v>
      </c>
      <c r="AE46" s="1">
        <v>1.9688654947262685E-2</v>
      </c>
      <c r="AF46" s="1">
        <v>7.2750562927221558E-3</v>
      </c>
      <c r="AG46" s="1">
        <v>6.5025832583258348E-3</v>
      </c>
      <c r="AH46" s="1">
        <v>3.2337133437100639E-3</v>
      </c>
      <c r="AI46" s="1">
        <v>3.2688699146157709E-3</v>
      </c>
      <c r="AJ46" s="1">
        <v>1.3569802975472458E-3</v>
      </c>
      <c r="AK46" s="1">
        <v>1.163701070107011E-2</v>
      </c>
      <c r="AL46" s="1">
        <v>5.6273190888149619E-3</v>
      </c>
      <c r="AM46" s="1">
        <v>6.0096916122551478E-3</v>
      </c>
      <c r="AN46" s="1">
        <v>2.4749195818254926E-3</v>
      </c>
      <c r="AO46" s="1">
        <v>1.8139593959395944E-2</v>
      </c>
      <c r="AP46" s="1">
        <v>8.8610324325250258E-3</v>
      </c>
      <c r="AQ46" s="1">
        <v>9.2785615268709196E-3</v>
      </c>
      <c r="AR46" s="1">
        <v>3.8318998793727384E-3</v>
      </c>
      <c r="AS46" s="36">
        <f t="shared" si="12"/>
        <v>0</v>
      </c>
      <c r="AT46" s="36">
        <f t="shared" si="13"/>
        <v>0</v>
      </c>
      <c r="AU46" s="36">
        <f t="shared" si="14"/>
        <v>0</v>
      </c>
      <c r="AV46" s="36">
        <f t="shared" si="15"/>
        <v>0</v>
      </c>
      <c r="AW46" s="36">
        <v>0.12389</v>
      </c>
      <c r="AX46" s="1">
        <v>7.6909999999999992E-2</v>
      </c>
      <c r="AY46" s="36">
        <v>4.6980000000000008E-2</v>
      </c>
      <c r="AZ46" s="36">
        <v>1.8009999999999998E-2</v>
      </c>
      <c r="BA46" s="10"/>
      <c r="BB46" s="10">
        <f t="shared" si="6"/>
        <v>8.3690000000000001E-2</v>
      </c>
      <c r="BC46" s="10">
        <f t="shared" si="7"/>
        <v>2.8128209000000001E-2</v>
      </c>
      <c r="BD46" s="10">
        <f t="shared" si="16"/>
        <v>5.5561790999999999E-2</v>
      </c>
      <c r="BE46" s="10">
        <f t="shared" si="9"/>
        <v>7.260535455363222E-2</v>
      </c>
      <c r="BF46" s="10"/>
      <c r="BG46" s="11">
        <f t="shared" si="17"/>
        <v>9.851E-2</v>
      </c>
      <c r="BH46" s="10">
        <f t="shared" si="10"/>
        <v>9.1451073663939522E-2</v>
      </c>
      <c r="BI46" s="1"/>
      <c r="BJ46" s="1"/>
      <c r="BK46" s="1"/>
      <c r="BL46" s="13">
        <v>4.6980000000000004</v>
      </c>
      <c r="BM46" s="1">
        <f t="shared" si="11"/>
        <v>4.6980000000000008E-2</v>
      </c>
      <c r="BN46" s="13">
        <v>12.388999999999999</v>
      </c>
      <c r="BO46" s="1">
        <f t="shared" si="11"/>
        <v>0.12389</v>
      </c>
      <c r="BP46" s="1"/>
    </row>
    <row r="47" spans="1:68" ht="9.75" customHeight="1">
      <c r="A47" s="1">
        <f t="shared" ref="A47:A60" si="20">A46+1</f>
        <v>2002</v>
      </c>
      <c r="B47" s="1">
        <f>0.386+0.029/2</f>
        <v>0.40050000000000002</v>
      </c>
      <c r="C47" s="1">
        <v>0.2</v>
      </c>
      <c r="D47" s="3">
        <v>0.12001999999999999</v>
      </c>
      <c r="E47" s="3">
        <v>0.15372999999999998</v>
      </c>
      <c r="F47" s="3">
        <v>0.14989000000000002</v>
      </c>
      <c r="G47" s="3">
        <v>9.0540000000000023E-2</v>
      </c>
      <c r="H47" s="3">
        <v>5.935E-2</v>
      </c>
      <c r="I47" s="3">
        <v>2.3010000000000003E-2</v>
      </c>
      <c r="J47" s="3"/>
      <c r="K47" s="3">
        <v>0.11750999999999998</v>
      </c>
      <c r="L47" s="3">
        <v>0.15204000000000004</v>
      </c>
      <c r="M47" s="3">
        <v>0.16864999999999999</v>
      </c>
      <c r="N47" s="3">
        <v>9.5239999999999991E-2</v>
      </c>
      <c r="O47" s="3">
        <v>7.3410000000000003E-2</v>
      </c>
      <c r="P47" s="3">
        <v>3.1419999999999997E-2</v>
      </c>
      <c r="Q47" s="12">
        <f t="shared" si="8"/>
        <v>0.16729778539581444</v>
      </c>
      <c r="R47" s="12"/>
      <c r="S47" s="10">
        <f>M47</f>
        <v>0.16864999999999999</v>
      </c>
      <c r="T47" s="10"/>
      <c r="U47" s="1">
        <v>2.8889744999999994E-2</v>
      </c>
      <c r="V47" s="1">
        <v>8.4597419999999958E-3</v>
      </c>
      <c r="W47" s="1">
        <v>2.0430002999999999E-2</v>
      </c>
      <c r="X47" s="1">
        <v>1.2250657999999999E-2</v>
      </c>
      <c r="Y47" s="1">
        <v>9.1657735000000018E-2</v>
      </c>
      <c r="Z47" s="1">
        <v>6.2279485000000023E-2</v>
      </c>
      <c r="AA47" s="1">
        <v>2.9378249999999998E-2</v>
      </c>
      <c r="AB47" s="1">
        <v>1.0306179000000002E-2</v>
      </c>
      <c r="AC47" s="1">
        <v>4.106986E-2</v>
      </c>
      <c r="AD47" s="1">
        <v>2.0534759999999999E-2</v>
      </c>
      <c r="AE47" s="1">
        <v>2.0535100000000001E-2</v>
      </c>
      <c r="AF47" s="1">
        <v>8.1110250000000009E-3</v>
      </c>
      <c r="AG47" s="1">
        <v>6.3103690000000006E-3</v>
      </c>
      <c r="AH47" s="1">
        <v>2.8087190000000003E-3</v>
      </c>
      <c r="AI47" s="1">
        <v>3.5016500000000002E-3</v>
      </c>
      <c r="AJ47" s="1">
        <v>1.7648670000000003E-3</v>
      </c>
      <c r="AK47" s="1">
        <v>1.0837047000000002E-2</v>
      </c>
      <c r="AL47" s="1">
        <v>4.9079820000000026E-3</v>
      </c>
      <c r="AM47" s="1">
        <v>5.9290649999999999E-3</v>
      </c>
      <c r="AN47" s="1">
        <v>2.8279290000000003E-3</v>
      </c>
      <c r="AO47" s="1">
        <v>1.7147416000000002E-2</v>
      </c>
      <c r="AP47" s="1">
        <v>7.7167010000000029E-3</v>
      </c>
      <c r="AQ47" s="1">
        <v>9.4307149999999992E-3</v>
      </c>
      <c r="AR47" s="1">
        <v>4.5927960000000006E-3</v>
      </c>
      <c r="AS47" s="36">
        <f t="shared" si="12"/>
        <v>-1.498899999996528E-5</v>
      </c>
      <c r="AT47" s="36">
        <f t="shared" si="13"/>
        <v>-9.0539999999944554E-6</v>
      </c>
      <c r="AU47" s="36">
        <f t="shared" si="14"/>
        <v>-5.9350000000055192E-6</v>
      </c>
      <c r="AV47" s="36">
        <f t="shared" si="15"/>
        <v>0</v>
      </c>
      <c r="AW47" s="36">
        <v>0.11701</v>
      </c>
      <c r="AX47" s="1">
        <v>7.5459999999999999E-2</v>
      </c>
      <c r="AY47" s="36">
        <v>4.1550000000000004E-2</v>
      </c>
      <c r="AZ47" s="36">
        <v>1.549E-2</v>
      </c>
      <c r="BA47" s="10"/>
      <c r="BB47" s="10">
        <f t="shared" si="6"/>
        <v>7.3410000000000003E-2</v>
      </c>
      <c r="BC47" s="10">
        <f t="shared" si="7"/>
        <v>2.0430002999999999E-2</v>
      </c>
      <c r="BD47" s="10">
        <f t="shared" si="16"/>
        <v>5.2979997000000001E-2</v>
      </c>
      <c r="BE47" s="10">
        <f t="shared" si="9"/>
        <v>7.4610819098268999E-2</v>
      </c>
      <c r="BF47" s="10"/>
      <c r="BG47" s="11">
        <f t="shared" si="17"/>
        <v>9.5239999999999991E-2</v>
      </c>
      <c r="BH47" s="10">
        <f t="shared" si="10"/>
        <v>9.2686966297545567E-2</v>
      </c>
      <c r="BI47" s="1"/>
      <c r="BJ47" s="1"/>
      <c r="BK47" s="1"/>
      <c r="BL47" s="13">
        <v>4.1550000000000002</v>
      </c>
      <c r="BM47" s="1">
        <f t="shared" si="11"/>
        <v>4.1550000000000004E-2</v>
      </c>
      <c r="BN47" s="13">
        <v>11.701000000000001</v>
      </c>
      <c r="BO47" s="1">
        <f t="shared" si="11"/>
        <v>0.11701</v>
      </c>
      <c r="BP47" s="1"/>
    </row>
    <row r="48" spans="1:68" ht="9.75" customHeight="1">
      <c r="A48" s="1">
        <f t="shared" si="20"/>
        <v>2003</v>
      </c>
      <c r="B48" s="1">
        <f>0.35+0.029/2</f>
        <v>0.36449999999999999</v>
      </c>
      <c r="C48" s="1">
        <v>0.17499999999999999</v>
      </c>
      <c r="D48" s="3">
        <v>0.12107</v>
      </c>
      <c r="E48" s="3">
        <v>0.15441000000000002</v>
      </c>
      <c r="F48" s="3">
        <v>0.15214</v>
      </c>
      <c r="G48" s="3">
        <v>9.1049999999999992E-2</v>
      </c>
      <c r="H48" s="3">
        <v>6.1089999999999998E-2</v>
      </c>
      <c r="I48" s="3">
        <v>2.4380000000000002E-2</v>
      </c>
      <c r="J48" s="3"/>
      <c r="K48" s="3">
        <v>0.11762</v>
      </c>
      <c r="L48" s="3">
        <v>0.15237000000000003</v>
      </c>
      <c r="M48" s="3">
        <v>0.17527999999999999</v>
      </c>
      <c r="N48" s="3">
        <v>9.6609999999999988E-2</v>
      </c>
      <c r="O48" s="3">
        <v>7.8670000000000004E-2</v>
      </c>
      <c r="P48" s="3">
        <v>3.492E-2</v>
      </c>
      <c r="Q48" s="12">
        <f t="shared" si="8"/>
        <v>0.17053914257405728</v>
      </c>
      <c r="R48" s="12"/>
      <c r="S48" s="10">
        <f>S47+($M$49-$M$47)/2</f>
        <v>0.18309</v>
      </c>
      <c r="T48" s="10"/>
      <c r="U48" s="1">
        <v>3.5196223999999991E-2</v>
      </c>
      <c r="V48" s="1">
        <v>1.0517444999999986E-2</v>
      </c>
      <c r="W48" s="1">
        <v>2.4678779000000005E-2</v>
      </c>
      <c r="X48" s="1">
        <v>1.4732748E-2</v>
      </c>
      <c r="Y48" s="1">
        <v>9.1527423999999996E-2</v>
      </c>
      <c r="Z48" s="1">
        <v>6.2424147999999999E-2</v>
      </c>
      <c r="AA48" s="1">
        <v>2.9103275999999997E-2</v>
      </c>
      <c r="AB48" s="1">
        <v>1.0302988000000001E-2</v>
      </c>
      <c r="AC48" s="1">
        <v>4.2157994000000004E-2</v>
      </c>
      <c r="AD48" s="1">
        <v>2.0721513E-2</v>
      </c>
      <c r="AE48" s="1">
        <v>2.1436481000000004E-2</v>
      </c>
      <c r="AF48" s="1">
        <v>8.5695700000000003E-3</v>
      </c>
      <c r="AG48" s="1">
        <v>7.8960660000000002E-3</v>
      </c>
      <c r="AH48" s="1">
        <v>3.1676999999999999E-3</v>
      </c>
      <c r="AI48" s="1">
        <v>4.7283660000000003E-3</v>
      </c>
      <c r="AJ48" s="1">
        <v>2.6062220000000001E-3</v>
      </c>
      <c r="AK48" s="1">
        <v>1.0573729999999998E-2</v>
      </c>
      <c r="AL48" s="1">
        <v>4.7457439999999988E-3</v>
      </c>
      <c r="AM48" s="1">
        <v>5.8279859999999994E-3</v>
      </c>
      <c r="AN48" s="1">
        <v>2.8987820000000004E-3</v>
      </c>
      <c r="AO48" s="1">
        <v>1.8469795999999997E-2</v>
      </c>
      <c r="AP48" s="1">
        <v>7.9134439999999986E-3</v>
      </c>
      <c r="AQ48" s="1">
        <v>1.0556352E-2</v>
      </c>
      <c r="AR48" s="1">
        <v>5.5050040000000008E-3</v>
      </c>
      <c r="AS48" s="36">
        <f t="shared" si="12"/>
        <v>1.5214000000013383E-5</v>
      </c>
      <c r="AT48" s="36">
        <f t="shared" si="13"/>
        <v>9.1049999999953668E-6</v>
      </c>
      <c r="AU48" s="36">
        <f t="shared" si="14"/>
        <v>6.1090000000041389E-6</v>
      </c>
      <c r="AV48" s="36">
        <f t="shared" si="15"/>
        <v>-2.4380000000004398E-6</v>
      </c>
      <c r="AW48" s="36">
        <v>0.11801</v>
      </c>
      <c r="AX48" s="1">
        <v>7.6259999999999994E-2</v>
      </c>
      <c r="AY48" s="36">
        <v>4.1750000000000002E-2</v>
      </c>
      <c r="AZ48" s="36">
        <v>1.5570000000000001E-2</v>
      </c>
      <c r="BA48" s="10"/>
      <c r="BB48" s="10">
        <f t="shared" si="6"/>
        <v>7.8670000000000004E-2</v>
      </c>
      <c r="BC48" s="10">
        <f t="shared" si="7"/>
        <v>2.4678779000000005E-2</v>
      </c>
      <c r="BD48" s="10">
        <f t="shared" si="16"/>
        <v>5.3991220999999999E-2</v>
      </c>
      <c r="BE48" s="10">
        <f t="shared" si="9"/>
        <v>7.6616283642905778E-2</v>
      </c>
      <c r="BF48" s="10"/>
      <c r="BG48" s="11">
        <f t="shared" si="17"/>
        <v>9.6609999999999988E-2</v>
      </c>
      <c r="BH48" s="10">
        <f t="shared" si="10"/>
        <v>9.3922858931151612E-2</v>
      </c>
      <c r="BI48" s="1"/>
      <c r="BJ48" s="1"/>
      <c r="BK48" s="1"/>
      <c r="BL48" s="13">
        <v>4.1749999999999998</v>
      </c>
      <c r="BM48" s="1">
        <f t="shared" si="11"/>
        <v>4.1750000000000002E-2</v>
      </c>
      <c r="BN48" s="13">
        <v>11.801</v>
      </c>
      <c r="BO48" s="1">
        <f t="shared" si="11"/>
        <v>0.11801</v>
      </c>
      <c r="BP48" s="1"/>
    </row>
    <row r="49" spans="1:68" ht="9.75" customHeight="1">
      <c r="A49" s="1">
        <f t="shared" si="20"/>
        <v>2004</v>
      </c>
      <c r="B49" s="1">
        <f t="shared" ref="B49:B57" si="21">0.35+0.029/2</f>
        <v>0.36449999999999999</v>
      </c>
      <c r="C49" s="1">
        <v>0.15</v>
      </c>
      <c r="D49" s="3">
        <v>0.11935000000000003</v>
      </c>
      <c r="E49" s="3">
        <v>0.15370999999999999</v>
      </c>
      <c r="F49" s="3">
        <v>0.16336999999999999</v>
      </c>
      <c r="G49" s="3">
        <v>9.4319999999999987E-2</v>
      </c>
      <c r="H49" s="3">
        <v>6.905E-2</v>
      </c>
      <c r="I49" s="3">
        <v>2.8700000000000003E-2</v>
      </c>
      <c r="J49" s="3"/>
      <c r="K49" s="3">
        <v>0.11448999999999998</v>
      </c>
      <c r="L49" s="3">
        <v>0.15197000000000002</v>
      </c>
      <c r="M49" s="3">
        <v>0.19753000000000001</v>
      </c>
      <c r="N49" s="3">
        <v>0.10288000000000001</v>
      </c>
      <c r="O49" s="3">
        <v>9.4649999999999998E-2</v>
      </c>
      <c r="P49" s="3">
        <v>4.342E-2</v>
      </c>
      <c r="Q49" s="12">
        <f t="shared" si="8"/>
        <v>0.17378049975230012</v>
      </c>
      <c r="R49" s="12"/>
      <c r="S49" s="10">
        <f>S48+($M$49-$M$47)/2</f>
        <v>0.19753000000000001</v>
      </c>
      <c r="T49" s="10"/>
      <c r="U49" s="1">
        <v>5.1298541000000003E-2</v>
      </c>
      <c r="V49" s="1">
        <v>1.5407260999999998E-2</v>
      </c>
      <c r="W49" s="1">
        <v>3.5891280000000005E-2</v>
      </c>
      <c r="X49" s="1">
        <v>2.0515950000000002E-2</v>
      </c>
      <c r="Y49" s="1">
        <v>9.5408079999999992E-2</v>
      </c>
      <c r="Z49" s="1">
        <v>6.3085774999999983E-2</v>
      </c>
      <c r="AA49" s="1">
        <v>3.2322305000000003E-2</v>
      </c>
      <c r="AB49" s="1">
        <v>1.2042520000000003E-2</v>
      </c>
      <c r="AC49" s="1">
        <v>4.6462428E-2</v>
      </c>
      <c r="AD49" s="1">
        <v>2.2778278000000002E-2</v>
      </c>
      <c r="AE49" s="1">
        <v>2.3684149999999998E-2</v>
      </c>
      <c r="AF49" s="1">
        <v>9.5398800000000023E-3</v>
      </c>
      <c r="AG49" s="1">
        <v>1.0602713E-2</v>
      </c>
      <c r="AH49" s="1">
        <v>3.7874780000000004E-3</v>
      </c>
      <c r="AI49" s="1">
        <v>6.8152349999999993E-3</v>
      </c>
      <c r="AJ49" s="1">
        <v>3.9577300000000004E-3</v>
      </c>
      <c r="AK49" s="1">
        <v>1.0896778999999999E-2</v>
      </c>
      <c r="AL49" s="1">
        <v>4.6684689999999989E-3</v>
      </c>
      <c r="AM49" s="1">
        <v>6.2283099999999999E-3</v>
      </c>
      <c r="AN49" s="1">
        <v>3.1627400000000003E-3</v>
      </c>
      <c r="AO49" s="1">
        <v>2.1499491999999999E-2</v>
      </c>
      <c r="AP49" s="1">
        <v>8.4559469999999984E-3</v>
      </c>
      <c r="AQ49" s="1">
        <v>1.3043545E-2</v>
      </c>
      <c r="AR49" s="1">
        <v>7.1204700000000003E-3</v>
      </c>
      <c r="AS49" s="36">
        <f t="shared" si="12"/>
        <v>0</v>
      </c>
      <c r="AT49" s="36">
        <f t="shared" si="13"/>
        <v>0</v>
      </c>
      <c r="AU49" s="36">
        <f t="shared" si="14"/>
        <v>0</v>
      </c>
      <c r="AV49" s="36">
        <f t="shared" si="15"/>
        <v>2.8700000000020376E-6</v>
      </c>
      <c r="AW49" s="36">
        <v>0.12521000000000002</v>
      </c>
      <c r="AX49" s="1">
        <v>7.7940000000000009E-2</v>
      </c>
      <c r="AY49" s="36">
        <v>4.7270000000000006E-2</v>
      </c>
      <c r="AZ49" s="36">
        <v>1.8939999999999999E-2</v>
      </c>
      <c r="BA49" s="10"/>
      <c r="BB49" s="10">
        <f t="shared" si="6"/>
        <v>9.4649999999999998E-2</v>
      </c>
      <c r="BC49" s="10">
        <f t="shared" si="7"/>
        <v>3.5891280000000005E-2</v>
      </c>
      <c r="BD49" s="10">
        <f t="shared" si="16"/>
        <v>5.8758719999999993E-2</v>
      </c>
      <c r="BE49" s="10">
        <f t="shared" si="9"/>
        <v>7.8621748187542556E-2</v>
      </c>
      <c r="BF49" s="10"/>
      <c r="BG49" s="11">
        <f t="shared" si="17"/>
        <v>0.10288000000000001</v>
      </c>
      <c r="BH49" s="10">
        <f t="shared" si="10"/>
        <v>9.5158751564757657E-2</v>
      </c>
      <c r="BI49" s="1"/>
      <c r="BJ49" s="1"/>
      <c r="BK49" s="1"/>
      <c r="BL49" s="13">
        <v>4.7270000000000003</v>
      </c>
      <c r="BM49" s="1">
        <f t="shared" si="11"/>
        <v>4.7270000000000006E-2</v>
      </c>
      <c r="BN49" s="13">
        <v>12.521000000000001</v>
      </c>
      <c r="BO49" s="1">
        <f t="shared" si="11"/>
        <v>0.12521000000000002</v>
      </c>
      <c r="BP49" s="1"/>
    </row>
    <row r="50" spans="1:68" ht="9.75" customHeight="1">
      <c r="A50" s="1">
        <f t="shared" si="20"/>
        <v>2005</v>
      </c>
      <c r="B50" s="1">
        <f t="shared" si="21"/>
        <v>0.36449999999999999</v>
      </c>
      <c r="C50" s="1">
        <v>0.15</v>
      </c>
      <c r="D50" s="3">
        <v>0.11816000000000003</v>
      </c>
      <c r="E50" s="3">
        <v>0.15441999999999997</v>
      </c>
      <c r="F50" s="3">
        <v>0.17681000000000002</v>
      </c>
      <c r="G50" s="3">
        <v>9.9200000000000024E-2</v>
      </c>
      <c r="H50" s="3">
        <v>7.7609999999999998E-2</v>
      </c>
      <c r="I50" s="3">
        <v>3.288E-2</v>
      </c>
      <c r="J50" s="3"/>
      <c r="K50" s="3">
        <v>0.11175000000000004</v>
      </c>
      <c r="L50" s="3">
        <v>0.15242999999999998</v>
      </c>
      <c r="M50" s="3">
        <v>0.21916000000000002</v>
      </c>
      <c r="N50" s="3">
        <v>0.10932000000000001</v>
      </c>
      <c r="O50" s="3">
        <v>0.10984000000000001</v>
      </c>
      <c r="P50" s="3">
        <v>5.1279999999999999E-2</v>
      </c>
      <c r="Q50" s="12">
        <f t="shared" si="8"/>
        <v>0.17702185693054295</v>
      </c>
      <c r="R50" s="12"/>
      <c r="S50" s="10">
        <f>S49+($M$49-$M$47)/2</f>
        <v>0.21197000000000002</v>
      </c>
      <c r="T50" s="10"/>
      <c r="U50" s="1">
        <v>6.5572672000000012E-2</v>
      </c>
      <c r="V50" s="1">
        <v>1.9956120000000008E-2</v>
      </c>
      <c r="W50" s="1">
        <v>4.5616552000000005E-2</v>
      </c>
      <c r="X50" s="1">
        <v>2.5942552000000001E-2</v>
      </c>
      <c r="Y50" s="1">
        <v>9.6803475000000014E-2</v>
      </c>
      <c r="Z50" s="1">
        <v>6.3570873000000014E-2</v>
      </c>
      <c r="AA50" s="1">
        <v>3.3232602E-2</v>
      </c>
      <c r="AB50" s="1">
        <v>1.21656E-2</v>
      </c>
      <c r="AC50" s="1">
        <v>5.4598928000000012E-2</v>
      </c>
      <c r="AD50" s="1">
        <v>2.5828901000000012E-2</v>
      </c>
      <c r="AE50" s="1">
        <v>2.8770027E-2</v>
      </c>
      <c r="AF50" s="1">
        <v>1.2191903999999998E-2</v>
      </c>
      <c r="AG50" s="1">
        <v>1.1581055000000002E-2</v>
      </c>
      <c r="AH50" s="1">
        <v>4.3322810000000021E-3</v>
      </c>
      <c r="AI50" s="1">
        <v>7.2487739999999995E-3</v>
      </c>
      <c r="AJ50" s="1">
        <v>4.0179359999999997E-3</v>
      </c>
      <c r="AK50" s="1">
        <v>1.3808861000000002E-2</v>
      </c>
      <c r="AL50" s="1">
        <v>5.4502640000000015E-3</v>
      </c>
      <c r="AM50" s="1">
        <v>8.3585970000000006E-3</v>
      </c>
      <c r="AN50" s="1">
        <v>4.5045600000000003E-3</v>
      </c>
      <c r="AO50" s="1">
        <v>2.5389916000000005E-2</v>
      </c>
      <c r="AP50" s="1">
        <v>9.7825450000000036E-3</v>
      </c>
      <c r="AQ50" s="1">
        <v>1.5607371E-2</v>
      </c>
      <c r="AR50" s="1">
        <v>8.5224960000000009E-3</v>
      </c>
      <c r="AS50" s="36">
        <f t="shared" si="12"/>
        <v>-1.768099999999162E-5</v>
      </c>
      <c r="AT50" s="36">
        <f t="shared" si="13"/>
        <v>-1.768099999999162E-5</v>
      </c>
      <c r="AU50" s="36">
        <f t="shared" si="14"/>
        <v>0</v>
      </c>
      <c r="AV50" s="36">
        <f t="shared" si="15"/>
        <v>0</v>
      </c>
      <c r="AW50" s="36">
        <v>0.1295</v>
      </c>
      <c r="AX50" s="1">
        <v>7.9850000000000004E-2</v>
      </c>
      <c r="AY50" s="36">
        <v>4.965E-2</v>
      </c>
      <c r="AZ50" s="36">
        <v>2.001E-2</v>
      </c>
      <c r="BA50" s="10"/>
      <c r="BB50" s="10">
        <f t="shared" si="6"/>
        <v>0.10984000000000001</v>
      </c>
      <c r="BC50" s="10">
        <f t="shared" si="7"/>
        <v>4.5616552000000005E-2</v>
      </c>
      <c r="BD50" s="10">
        <f t="shared" si="16"/>
        <v>6.4223448000000002E-2</v>
      </c>
      <c r="BE50" s="10">
        <f t="shared" si="9"/>
        <v>8.0627212732179335E-2</v>
      </c>
      <c r="BF50" s="10"/>
      <c r="BG50" s="11">
        <f t="shared" si="17"/>
        <v>0.10932000000000001</v>
      </c>
      <c r="BH50" s="10">
        <f t="shared" si="10"/>
        <v>9.6394644198363702E-2</v>
      </c>
      <c r="BI50" s="1"/>
      <c r="BJ50" s="1"/>
      <c r="BK50" s="1"/>
      <c r="BL50" s="13">
        <v>4.9649999999999999</v>
      </c>
      <c r="BM50" s="1">
        <f t="shared" si="11"/>
        <v>4.965E-2</v>
      </c>
      <c r="BN50" s="13">
        <v>12.95</v>
      </c>
      <c r="BO50" s="1">
        <f t="shared" si="11"/>
        <v>0.1295</v>
      </c>
      <c r="BP50" s="1"/>
    </row>
    <row r="51" spans="1:68" ht="9.75" customHeight="1">
      <c r="A51" s="1">
        <f t="shared" si="20"/>
        <v>2006</v>
      </c>
      <c r="B51" s="1">
        <f t="shared" si="21"/>
        <v>0.36449999999999999</v>
      </c>
      <c r="C51" s="1">
        <v>0.15</v>
      </c>
      <c r="D51" s="3">
        <v>0.11908999999999999</v>
      </c>
      <c r="E51" s="3">
        <v>0.15529999999999997</v>
      </c>
      <c r="F51" s="3">
        <v>0.18059</v>
      </c>
      <c r="G51" s="3">
        <v>0.10141</v>
      </c>
      <c r="H51" s="3">
        <v>7.918E-2</v>
      </c>
      <c r="I51" s="3">
        <v>3.3230000000000003E-2</v>
      </c>
      <c r="J51" s="3"/>
      <c r="K51" s="3">
        <v>0.11237000000000003</v>
      </c>
      <c r="L51" s="3">
        <v>0.15259999999999999</v>
      </c>
      <c r="M51" s="3">
        <v>0.22823000000000002</v>
      </c>
      <c r="N51" s="3">
        <v>0.11235000000000002</v>
      </c>
      <c r="O51" s="3">
        <v>0.11588</v>
      </c>
      <c r="P51" s="3">
        <v>5.4600000000000003E-2</v>
      </c>
      <c r="Q51" s="12">
        <f t="shared" si="8"/>
        <v>0.18026321410878579</v>
      </c>
      <c r="R51" s="12"/>
      <c r="S51" s="10">
        <f>S50+($M$49-$M$47)/2</f>
        <v>0.22641000000000003</v>
      </c>
      <c r="T51" s="10"/>
      <c r="U51" s="1">
        <v>7.1572928000000008E-2</v>
      </c>
      <c r="V51" s="1">
        <v>2.0968132000000007E-2</v>
      </c>
      <c r="W51" s="1">
        <v>5.0604796E-2</v>
      </c>
      <c r="X51" s="1">
        <v>2.9336580000000001E-2</v>
      </c>
      <c r="Y51" s="1">
        <v>9.6579531999999996E-2</v>
      </c>
      <c r="Z51" s="1">
        <v>6.3743585999999991E-2</v>
      </c>
      <c r="AA51" s="1">
        <v>3.2835945999999998E-2</v>
      </c>
      <c r="AB51" s="1">
        <v>1.1809942E-2</v>
      </c>
      <c r="AC51" s="1">
        <v>5.4321472000000003E-2</v>
      </c>
      <c r="AD51" s="1">
        <v>2.6188818000000003E-2</v>
      </c>
      <c r="AE51" s="1">
        <v>2.8132654E-2</v>
      </c>
      <c r="AF51" s="1">
        <v>1.1318138000000002E-2</v>
      </c>
      <c r="AG51" s="1">
        <v>1.3327542000000001E-2</v>
      </c>
      <c r="AH51" s="1">
        <v>5.0611500000000021E-3</v>
      </c>
      <c r="AI51" s="1">
        <v>8.2663919999999991E-3</v>
      </c>
      <c r="AJ51" s="1">
        <v>4.6787840000000009E-3</v>
      </c>
      <c r="AK51" s="1">
        <v>1.6361454000000001E-2</v>
      </c>
      <c r="AL51" s="1">
        <v>6.4164459999999993E-3</v>
      </c>
      <c r="AM51" s="1">
        <v>9.9450080000000017E-3</v>
      </c>
      <c r="AN51" s="1">
        <v>5.4231360000000011E-3</v>
      </c>
      <c r="AO51" s="1">
        <v>2.9688996000000002E-2</v>
      </c>
      <c r="AP51" s="1">
        <v>1.1477596000000001E-2</v>
      </c>
      <c r="AQ51" s="1">
        <v>1.8211400000000003E-2</v>
      </c>
      <c r="AR51" s="1">
        <v>1.0101920000000002E-2</v>
      </c>
      <c r="AS51" s="36">
        <f t="shared" si="12"/>
        <v>0</v>
      </c>
      <c r="AT51" s="36">
        <f t="shared" si="13"/>
        <v>0</v>
      </c>
      <c r="AU51" s="36">
        <f t="shared" si="14"/>
        <v>0</v>
      </c>
      <c r="AV51" s="36">
        <f t="shared" si="15"/>
        <v>0</v>
      </c>
      <c r="AW51" s="36">
        <v>0.13250999999999999</v>
      </c>
      <c r="AX51" s="1">
        <v>8.1419999999999992E-2</v>
      </c>
      <c r="AY51" s="36">
        <v>5.1090000000000003E-2</v>
      </c>
      <c r="AZ51" s="36">
        <v>2.0369999999999999E-2</v>
      </c>
      <c r="BA51" s="10"/>
      <c r="BB51" s="10">
        <f t="shared" si="6"/>
        <v>0.11588</v>
      </c>
      <c r="BC51" s="10">
        <f t="shared" si="7"/>
        <v>5.0604796E-2</v>
      </c>
      <c r="BD51" s="10">
        <f t="shared" si="16"/>
        <v>6.5275204000000003E-2</v>
      </c>
      <c r="BE51" s="10">
        <f t="shared" si="9"/>
        <v>8.2632677276816113E-2</v>
      </c>
      <c r="BF51" s="10"/>
      <c r="BG51" s="11">
        <f t="shared" si="17"/>
        <v>0.11235000000000002</v>
      </c>
      <c r="BH51" s="10">
        <f t="shared" si="10"/>
        <v>9.7630536831969747E-2</v>
      </c>
      <c r="BI51" s="1"/>
      <c r="BJ51" s="1"/>
      <c r="BK51" s="1"/>
      <c r="BL51" s="13">
        <v>5.109</v>
      </c>
      <c r="BM51" s="1">
        <f t="shared" si="11"/>
        <v>5.1090000000000003E-2</v>
      </c>
      <c r="BN51" s="13">
        <v>13.250999999999999</v>
      </c>
      <c r="BO51" s="1">
        <f t="shared" si="11"/>
        <v>0.13250999999999999</v>
      </c>
      <c r="BP51" s="1"/>
    </row>
    <row r="52" spans="1:68" ht="9.75" customHeight="1">
      <c r="A52" s="1">
        <f t="shared" si="20"/>
        <v>2007</v>
      </c>
      <c r="B52" s="1">
        <f t="shared" si="21"/>
        <v>0.36449999999999999</v>
      </c>
      <c r="C52" s="1">
        <v>0.15</v>
      </c>
      <c r="D52" s="3">
        <v>0.11821999999999996</v>
      </c>
      <c r="E52" s="3">
        <v>0.15517</v>
      </c>
      <c r="F52" s="3">
        <v>0.18327000000000002</v>
      </c>
      <c r="G52" s="3">
        <v>0.10166000000000001</v>
      </c>
      <c r="H52" s="3">
        <v>8.1610000000000002E-2</v>
      </c>
      <c r="I52" s="3">
        <v>3.5290000000000002E-2</v>
      </c>
      <c r="J52" s="3"/>
      <c r="K52" s="3">
        <v>0.11072000000000003</v>
      </c>
      <c r="L52" s="3">
        <v>0.15165000000000001</v>
      </c>
      <c r="M52" s="3">
        <v>0.23503000000000002</v>
      </c>
      <c r="N52" s="3">
        <v>0.11228</v>
      </c>
      <c r="O52" s="3">
        <v>0.12275000000000001</v>
      </c>
      <c r="P52" s="3">
        <v>6.0359999999999997E-2</v>
      </c>
      <c r="Q52" s="12">
        <f t="shared" si="8"/>
        <v>0.18350457128702863</v>
      </c>
      <c r="R52" s="12"/>
      <c r="S52" s="10">
        <f>S51+($M$49-$M$47)/2</f>
        <v>0.24085000000000004</v>
      </c>
      <c r="T52" s="10"/>
      <c r="U52" s="1">
        <v>7.7959451000000013E-2</v>
      </c>
      <c r="V52" s="1">
        <v>2.1322601000000004E-2</v>
      </c>
      <c r="W52" s="1">
        <v>5.6636850000000009E-2</v>
      </c>
      <c r="X52" s="1">
        <v>3.3753312000000001E-2</v>
      </c>
      <c r="Y52" s="1">
        <v>9.9478956000000021E-2</v>
      </c>
      <c r="Z52" s="1">
        <v>6.373377600000002E-2</v>
      </c>
      <c r="AA52" s="1">
        <v>3.5745180000000001E-2</v>
      </c>
      <c r="AB52" s="1">
        <v>1.3427845000000001E-2</v>
      </c>
      <c r="AC52" s="1">
        <v>5.0674154999999999E-2</v>
      </c>
      <c r="AD52" s="1">
        <v>2.5489308999999998E-2</v>
      </c>
      <c r="AE52" s="1">
        <v>2.5184846E-2</v>
      </c>
      <c r="AF52" s="1">
        <v>1.0114114000000002E-2</v>
      </c>
      <c r="AG52" s="1">
        <v>1.5303045000000003E-2</v>
      </c>
      <c r="AH52" s="1">
        <v>5.6730650000000014E-3</v>
      </c>
      <c r="AI52" s="1">
        <v>9.6299800000000015E-3</v>
      </c>
      <c r="AJ52" s="1">
        <v>5.4911240000000009E-3</v>
      </c>
      <c r="AK52" s="1">
        <v>1.7813844000000002E-2</v>
      </c>
      <c r="AL52" s="1">
        <v>6.7720110000000014E-3</v>
      </c>
      <c r="AM52" s="1">
        <v>1.1041833000000001E-2</v>
      </c>
      <c r="AN52" s="1">
        <v>6.2533880000000003E-3</v>
      </c>
      <c r="AO52" s="1">
        <v>3.3116889000000004E-2</v>
      </c>
      <c r="AP52" s="1">
        <v>1.2445076000000003E-2</v>
      </c>
      <c r="AQ52" s="1">
        <v>2.0671813000000004E-2</v>
      </c>
      <c r="AR52" s="1">
        <v>1.1744512000000002E-2</v>
      </c>
      <c r="AS52" s="36">
        <f t="shared" si="12"/>
        <v>0</v>
      </c>
      <c r="AT52" s="36">
        <f t="shared" si="13"/>
        <v>8.1610000000204019E-6</v>
      </c>
      <c r="AU52" s="36">
        <f t="shared" si="14"/>
        <v>-8.1610000000065241E-6</v>
      </c>
      <c r="AV52" s="36">
        <f t="shared" si="15"/>
        <v>-3.5290000000021138E-6</v>
      </c>
      <c r="AW52" s="36">
        <v>0.13731000000000002</v>
      </c>
      <c r="AX52" s="1">
        <v>8.2800000000000012E-2</v>
      </c>
      <c r="AY52" s="36">
        <v>5.4509999999999996E-2</v>
      </c>
      <c r="AZ52" s="36">
        <v>2.2200000000000001E-2</v>
      </c>
      <c r="BA52" s="10"/>
      <c r="BB52" s="10">
        <f t="shared" si="6"/>
        <v>0.12275000000000001</v>
      </c>
      <c r="BC52" s="10">
        <f t="shared" si="7"/>
        <v>5.6636850000000009E-2</v>
      </c>
      <c r="BD52" s="10">
        <f t="shared" si="16"/>
        <v>6.6113150000000009E-2</v>
      </c>
      <c r="BE52" s="10">
        <f t="shared" si="9"/>
        <v>8.4638141821452892E-2</v>
      </c>
      <c r="BF52" s="10"/>
      <c r="BG52" s="11">
        <f t="shared" si="17"/>
        <v>0.11228</v>
      </c>
      <c r="BH52" s="10">
        <f t="shared" si="10"/>
        <v>9.8866429465575792E-2</v>
      </c>
      <c r="BI52" s="1"/>
      <c r="BJ52" s="1"/>
      <c r="BK52" s="1"/>
      <c r="BL52" s="13">
        <v>5.4509999999999996</v>
      </c>
      <c r="BM52" s="1">
        <f t="shared" si="11"/>
        <v>5.4509999999999996E-2</v>
      </c>
      <c r="BN52" s="13">
        <v>13.731</v>
      </c>
      <c r="BO52" s="1">
        <f t="shared" si="11"/>
        <v>0.13731000000000002</v>
      </c>
      <c r="BP52" s="1"/>
    </row>
    <row r="53" spans="1:68" ht="9.75" customHeight="1">
      <c r="A53" s="1">
        <f t="shared" si="20"/>
        <v>2008</v>
      </c>
      <c r="B53" s="1">
        <f t="shared" si="21"/>
        <v>0.36449999999999999</v>
      </c>
      <c r="C53" s="1">
        <v>0.15</v>
      </c>
      <c r="D53" s="3">
        <v>0.12186</v>
      </c>
      <c r="E53" s="3">
        <v>0.15885000000000002</v>
      </c>
      <c r="F53" s="3">
        <v>0.17892</v>
      </c>
      <c r="G53" s="3">
        <v>0.10076</v>
      </c>
      <c r="H53" s="3">
        <v>7.8159999999999993E-2</v>
      </c>
      <c r="I53" s="3">
        <v>3.3730000000000003E-2</v>
      </c>
      <c r="J53" s="3"/>
      <c r="K53" s="3">
        <v>0.11707999999999999</v>
      </c>
      <c r="L53" s="3">
        <v>0.15574000000000002</v>
      </c>
      <c r="M53" s="3">
        <v>0.20946000000000001</v>
      </c>
      <c r="N53" s="3">
        <v>0.10546</v>
      </c>
      <c r="O53" s="3">
        <v>0.10400000000000001</v>
      </c>
      <c r="P53" s="3">
        <v>5.0339999999999996E-2</v>
      </c>
      <c r="Q53" s="12">
        <f t="shared" si="8"/>
        <v>0.18674592846527147</v>
      </c>
      <c r="R53" s="12"/>
      <c r="S53" s="1"/>
      <c r="T53" s="1"/>
      <c r="U53" s="1">
        <v>4.5704172000000001E-2</v>
      </c>
      <c r="V53" s="1">
        <v>1.0292172000000002E-2</v>
      </c>
      <c r="W53" s="1">
        <v>3.5411999999999999E-2</v>
      </c>
      <c r="X53" s="1">
        <v>2.2532183999999997E-2</v>
      </c>
      <c r="Y53" s="1">
        <v>9.9676332000000006E-2</v>
      </c>
      <c r="Z53" s="1">
        <v>6.6075348000000006E-2</v>
      </c>
      <c r="AA53" s="1">
        <v>3.3600984E-2</v>
      </c>
      <c r="AB53" s="1">
        <v>1.2132681000000001E-2</v>
      </c>
      <c r="AC53" s="1">
        <v>5.0688035999999999E-2</v>
      </c>
      <c r="AD53" s="1">
        <v>2.3715020000000003E-2</v>
      </c>
      <c r="AE53" s="1">
        <v>2.6973015999999995E-2</v>
      </c>
      <c r="AF53" s="1">
        <v>1.1815619000000001E-2</v>
      </c>
      <c r="AG53" s="1">
        <v>1.3454784000000001E-2</v>
      </c>
      <c r="AH53" s="1">
        <v>4.6774160000000002E-3</v>
      </c>
      <c r="AI53" s="1">
        <v>8.7773680000000007E-3</v>
      </c>
      <c r="AJ53" s="1">
        <v>5.1235870000000006E-3</v>
      </c>
      <c r="AK53" s="1">
        <v>1.5118739999999999E-2</v>
      </c>
      <c r="AL53" s="1">
        <v>6.310108E-3</v>
      </c>
      <c r="AM53" s="1">
        <v>8.8086319999999985E-3</v>
      </c>
      <c r="AN53" s="1">
        <v>4.6614860000000011E-3</v>
      </c>
      <c r="AO53" s="1">
        <v>2.8573523999999999E-2</v>
      </c>
      <c r="AP53" s="1">
        <v>1.0987524E-2</v>
      </c>
      <c r="AQ53" s="1">
        <v>1.7585999999999997E-2</v>
      </c>
      <c r="AR53" s="1">
        <v>9.7850730000000018E-3</v>
      </c>
      <c r="AS53" s="36">
        <f t="shared" si="12"/>
        <v>1.7891999999991581E-5</v>
      </c>
      <c r="AT53" s="36">
        <f t="shared" si="13"/>
        <v>1.7892000000005459E-5</v>
      </c>
      <c r="AU53" s="36">
        <f t="shared" si="14"/>
        <v>0</v>
      </c>
      <c r="AV53" s="36">
        <f t="shared" si="15"/>
        <v>3.3730000000009586E-6</v>
      </c>
      <c r="AW53" s="36">
        <v>0.12958</v>
      </c>
      <c r="AX53" s="1">
        <v>8.0509999999999998E-2</v>
      </c>
      <c r="AY53" s="36">
        <v>4.9070000000000003E-2</v>
      </c>
      <c r="AZ53" s="36">
        <v>1.9560000000000001E-2</v>
      </c>
      <c r="BA53" s="10"/>
      <c r="BB53" s="10">
        <f t="shared" si="6"/>
        <v>0.10400000000000001</v>
      </c>
      <c r="BC53" s="10">
        <f t="shared" si="7"/>
        <v>3.5411999999999999E-2</v>
      </c>
      <c r="BD53" s="10">
        <f t="shared" si="16"/>
        <v>6.858800000000001E-2</v>
      </c>
      <c r="BE53" s="10">
        <f t="shared" si="9"/>
        <v>8.664360636608967E-2</v>
      </c>
      <c r="BF53" s="10"/>
      <c r="BG53" s="11">
        <f t="shared" si="17"/>
        <v>0.10546</v>
      </c>
      <c r="BH53" s="10">
        <f t="shared" si="10"/>
        <v>0.10010232209918184</v>
      </c>
      <c r="BI53" s="1"/>
      <c r="BJ53" s="1"/>
      <c r="BK53" s="1"/>
      <c r="BL53" s="13">
        <v>4.907</v>
      </c>
      <c r="BM53" s="1">
        <f t="shared" si="11"/>
        <v>4.9070000000000003E-2</v>
      </c>
      <c r="BN53" s="13">
        <v>12.958</v>
      </c>
      <c r="BO53" s="1">
        <f t="shared" si="11"/>
        <v>0.12958</v>
      </c>
      <c r="BP53" s="1"/>
    </row>
    <row r="54" spans="1:68" ht="9.75" customHeight="1">
      <c r="A54" s="1">
        <f t="shared" si="20"/>
        <v>2009</v>
      </c>
      <c r="B54" s="1">
        <f t="shared" si="21"/>
        <v>0.36449999999999999</v>
      </c>
      <c r="C54" s="1">
        <v>0.15</v>
      </c>
      <c r="D54" s="3">
        <v>0.12660000000000005</v>
      </c>
      <c r="E54" s="3">
        <v>0.16129000000000002</v>
      </c>
      <c r="F54" s="3">
        <v>0.16678999999999999</v>
      </c>
      <c r="G54" s="3">
        <v>9.64E-2</v>
      </c>
      <c r="H54" s="3">
        <v>7.0389999999999994E-2</v>
      </c>
      <c r="I54" s="3">
        <v>3.065E-2</v>
      </c>
      <c r="J54" s="3"/>
      <c r="K54" s="3">
        <v>0.12389000000000003</v>
      </c>
      <c r="L54" s="3">
        <v>0.15994</v>
      </c>
      <c r="M54" s="3">
        <v>0.18118999999999999</v>
      </c>
      <c r="N54" s="3">
        <v>9.8239999999999994E-2</v>
      </c>
      <c r="O54" s="3">
        <v>8.2949999999999996E-2</v>
      </c>
      <c r="P54" s="3">
        <v>3.8940000000000002E-2</v>
      </c>
      <c r="Q54" s="12">
        <f t="shared" si="8"/>
        <v>0.1899872856435143</v>
      </c>
      <c r="R54" s="12">
        <f>M54</f>
        <v>0.18118999999999999</v>
      </c>
      <c r="S54" s="10">
        <f>M54</f>
        <v>0.18118999999999999</v>
      </c>
      <c r="T54" s="10"/>
      <c r="U54" s="1">
        <v>2.4170745999999996E-2</v>
      </c>
      <c r="V54" s="1">
        <v>5.6728959999999967E-3</v>
      </c>
      <c r="W54" s="1">
        <v>1.849785E-2</v>
      </c>
      <c r="X54" s="1">
        <v>1.2180432000000001E-2</v>
      </c>
      <c r="Y54" s="1">
        <v>9.4019522999999994E-2</v>
      </c>
      <c r="Z54" s="1">
        <v>6.5025881999999993E-2</v>
      </c>
      <c r="AA54" s="1">
        <v>2.8993640999999997E-2</v>
      </c>
      <c r="AB54" s="1">
        <v>1.015128E-2</v>
      </c>
      <c r="AC54" s="1">
        <v>5.1154493000000002E-2</v>
      </c>
      <c r="AD54" s="1">
        <v>2.3160389999999999E-2</v>
      </c>
      <c r="AE54" s="1">
        <v>2.7994103000000003E-2</v>
      </c>
      <c r="AF54" s="1">
        <v>1.2587955E-2</v>
      </c>
      <c r="AG54" s="1">
        <v>1.0040757999999999E-2</v>
      </c>
      <c r="AH54" s="1">
        <v>3.4804099999999989E-3</v>
      </c>
      <c r="AI54" s="1">
        <v>6.5603479999999997E-3</v>
      </c>
      <c r="AJ54" s="1">
        <v>4.0764500000000006E-3</v>
      </c>
      <c r="AK54" s="1">
        <v>1.1591904999999998E-2</v>
      </c>
      <c r="AL54" s="1">
        <v>4.7499969999999989E-3</v>
      </c>
      <c r="AM54" s="1">
        <v>6.841907999999999E-3</v>
      </c>
      <c r="AN54" s="1">
        <v>3.83125E-3</v>
      </c>
      <c r="AO54" s="1">
        <v>2.1632662999999996E-2</v>
      </c>
      <c r="AP54" s="1">
        <v>8.2304069999999986E-3</v>
      </c>
      <c r="AQ54" s="1">
        <v>1.3402255999999998E-2</v>
      </c>
      <c r="AR54" s="1">
        <v>7.9077000000000001E-3</v>
      </c>
      <c r="AS54" s="36">
        <f t="shared" si="12"/>
        <v>1.6678999999991673E-5</v>
      </c>
      <c r="AT54" s="36">
        <f t="shared" si="13"/>
        <v>1.667900000000555E-5</v>
      </c>
      <c r="AU54" s="36">
        <f t="shared" si="14"/>
        <v>0</v>
      </c>
      <c r="AV54" s="36">
        <f t="shared" si="15"/>
        <v>-3.0650000000000122E-6</v>
      </c>
      <c r="AW54" s="36">
        <v>0.12138</v>
      </c>
      <c r="AX54" s="1">
        <v>7.9270000000000007E-2</v>
      </c>
      <c r="AY54" s="36">
        <v>4.2110000000000002E-2</v>
      </c>
      <c r="AZ54" s="36">
        <v>1.575E-2</v>
      </c>
      <c r="BA54" s="10"/>
      <c r="BB54" s="10">
        <f t="shared" si="6"/>
        <v>8.2949999999999996E-2</v>
      </c>
      <c r="BC54" s="10">
        <f t="shared" si="7"/>
        <v>1.849785E-2</v>
      </c>
      <c r="BD54" s="10">
        <f t="shared" si="16"/>
        <v>6.445215E-2</v>
      </c>
      <c r="BE54" s="10">
        <f t="shared" si="9"/>
        <v>8.8649070910726449E-2</v>
      </c>
      <c r="BF54" s="10"/>
      <c r="BG54" s="11">
        <f t="shared" si="17"/>
        <v>9.8239999999999994E-2</v>
      </c>
      <c r="BH54" s="10">
        <f t="shared" si="10"/>
        <v>0.10133821473278788</v>
      </c>
      <c r="BI54" s="1"/>
      <c r="BJ54" s="1"/>
      <c r="BK54" s="1"/>
      <c r="BL54" s="13">
        <v>4.2110000000000003</v>
      </c>
      <c r="BM54" s="1">
        <f t="shared" si="11"/>
        <v>4.2110000000000002E-2</v>
      </c>
      <c r="BN54" s="13">
        <v>12.138</v>
      </c>
      <c r="BO54" s="1">
        <f t="shared" si="11"/>
        <v>0.12138</v>
      </c>
      <c r="BP54" s="1"/>
    </row>
    <row r="55" spans="1:68" ht="9.75" customHeight="1">
      <c r="A55" s="1">
        <f t="shared" si="20"/>
        <v>2010</v>
      </c>
      <c r="B55" s="1">
        <f t="shared" si="21"/>
        <v>0.36449999999999999</v>
      </c>
      <c r="C55" s="1">
        <v>0.15</v>
      </c>
      <c r="D55" s="3">
        <v>0.12619999999999998</v>
      </c>
      <c r="E55" s="3">
        <v>0.16280999999999998</v>
      </c>
      <c r="F55" s="3">
        <v>0.17451</v>
      </c>
      <c r="G55" s="3">
        <v>9.9349999999999994E-2</v>
      </c>
      <c r="H55" s="3">
        <v>7.5160000000000005E-2</v>
      </c>
      <c r="I55" s="3">
        <v>3.3100000000000004E-2</v>
      </c>
      <c r="J55" s="3"/>
      <c r="K55" s="3">
        <v>0.12191000000000003</v>
      </c>
      <c r="L55" s="3">
        <v>0.15988999999999998</v>
      </c>
      <c r="M55" s="3">
        <v>0.19863</v>
      </c>
      <c r="N55" s="3">
        <v>0.10205</v>
      </c>
      <c r="O55" s="3">
        <v>9.6579999999999999E-2</v>
      </c>
      <c r="P55" s="3">
        <v>4.7789999999999999E-2</v>
      </c>
      <c r="Q55" s="12">
        <f t="shared" si="8"/>
        <v>0.19322864282175714</v>
      </c>
      <c r="R55" s="12">
        <f t="shared" ref="R55:R60" si="22">R54+($M$56-$M$54)/2</f>
        <v>0.18883</v>
      </c>
      <c r="S55" s="10">
        <f t="shared" ref="S55:S60" si="23">R54+($M$56-$M$54)/2</f>
        <v>0.18883</v>
      </c>
      <c r="T55" s="10"/>
      <c r="U55" s="1">
        <v>3.7084221000000007E-2</v>
      </c>
      <c r="V55" s="1">
        <v>7.5017670000000064E-3</v>
      </c>
      <c r="W55" s="1">
        <v>2.9582454000000001E-2</v>
      </c>
      <c r="X55" s="1">
        <v>2.0286855000000003E-2</v>
      </c>
      <c r="Y55" s="1">
        <v>9.9767366999999996E-2</v>
      </c>
      <c r="Z55" s="1">
        <v>6.7719142999999996E-2</v>
      </c>
      <c r="AA55" s="1">
        <v>3.2048224E-2</v>
      </c>
      <c r="AB55" s="1">
        <v>1.1035540000000002E-2</v>
      </c>
      <c r="AC55" s="1">
        <v>5.0956919999999996E-2</v>
      </c>
      <c r="AD55" s="1">
        <v>2.3485939999999993E-2</v>
      </c>
      <c r="AE55" s="1">
        <v>2.7470980000000002E-2</v>
      </c>
      <c r="AF55" s="1">
        <v>1.2111290000000004E-2</v>
      </c>
      <c r="AG55" s="1">
        <v>1.2163347E-2</v>
      </c>
      <c r="AH55" s="1">
        <v>3.6101389999999983E-3</v>
      </c>
      <c r="AI55" s="1">
        <v>8.5532080000000014E-3</v>
      </c>
      <c r="AJ55" s="1">
        <v>5.6898900000000013E-3</v>
      </c>
      <c r="AK55" s="1">
        <v>1.1639816999999998E-2</v>
      </c>
      <c r="AL55" s="1">
        <v>4.5522289999999988E-3</v>
      </c>
      <c r="AM55" s="1">
        <v>7.0875879999999997E-3</v>
      </c>
      <c r="AN55" s="1">
        <v>4.2665900000000007E-3</v>
      </c>
      <c r="AO55" s="1">
        <v>2.3803163999999998E-2</v>
      </c>
      <c r="AP55" s="1">
        <v>8.1623679999999962E-3</v>
      </c>
      <c r="AQ55" s="1">
        <v>1.5640796000000002E-2</v>
      </c>
      <c r="AR55" s="1">
        <v>9.9564800000000019E-3</v>
      </c>
      <c r="AS55" s="36">
        <f t="shared" si="12"/>
        <v>1.7450999999973904E-5</v>
      </c>
      <c r="AT55" s="36">
        <f t="shared" si="13"/>
        <v>1.745100000000166E-5</v>
      </c>
      <c r="AU55" s="36">
        <f t="shared" si="14"/>
        <v>0</v>
      </c>
      <c r="AV55" s="36">
        <f t="shared" si="15"/>
        <v>3.3100000000063634E-6</v>
      </c>
      <c r="AW55" s="36">
        <v>0.12951000000000001</v>
      </c>
      <c r="AX55" s="1">
        <v>8.2940000000000014E-2</v>
      </c>
      <c r="AY55" s="36">
        <v>4.657E-2</v>
      </c>
      <c r="AZ55" s="36">
        <v>1.7690000000000001E-2</v>
      </c>
      <c r="BA55" s="10"/>
      <c r="BB55" s="10">
        <f t="shared" si="6"/>
        <v>9.6579999999999999E-2</v>
      </c>
      <c r="BC55" s="10">
        <f t="shared" si="7"/>
        <v>2.9582454000000001E-2</v>
      </c>
      <c r="BD55" s="10">
        <f t="shared" si="16"/>
        <v>6.6997545999999991E-2</v>
      </c>
      <c r="BE55" s="10">
        <f t="shared" si="9"/>
        <v>9.0654535455363228E-2</v>
      </c>
      <c r="BF55" s="10"/>
      <c r="BG55" s="11">
        <f t="shared" si="17"/>
        <v>0.10205</v>
      </c>
      <c r="BH55" s="10">
        <f t="shared" si="10"/>
        <v>0.10257410736639393</v>
      </c>
      <c r="BI55" s="11"/>
      <c r="BJ55" s="11"/>
      <c r="BK55" s="11"/>
      <c r="BL55" s="13">
        <v>4.657</v>
      </c>
      <c r="BM55" s="1">
        <f t="shared" si="11"/>
        <v>4.657E-2</v>
      </c>
      <c r="BN55" s="13">
        <v>12.951000000000001</v>
      </c>
      <c r="BO55" s="1">
        <f t="shared" si="11"/>
        <v>0.12951000000000001</v>
      </c>
      <c r="BP55" s="1"/>
    </row>
    <row r="56" spans="1:68" ht="9.75" customHeight="1">
      <c r="A56" s="1">
        <f t="shared" si="20"/>
        <v>2011</v>
      </c>
      <c r="B56" s="1">
        <f t="shared" si="21"/>
        <v>0.36449999999999999</v>
      </c>
      <c r="C56" s="1">
        <v>0.15</v>
      </c>
      <c r="D56" s="3">
        <v>0.12653000000000006</v>
      </c>
      <c r="E56" s="3">
        <v>0.1651</v>
      </c>
      <c r="F56" s="3">
        <v>0.17466999999999999</v>
      </c>
      <c r="G56" s="3">
        <v>0.10088</v>
      </c>
      <c r="H56" s="3">
        <v>7.3789999999999994E-2</v>
      </c>
      <c r="I56" s="3">
        <v>3.1579999999999997E-2</v>
      </c>
      <c r="J56" s="3"/>
      <c r="K56" s="3">
        <v>0.12243000000000002</v>
      </c>
      <c r="L56" s="3">
        <v>0.16238</v>
      </c>
      <c r="M56" s="3">
        <v>0.19646999999999998</v>
      </c>
      <c r="N56" s="3">
        <v>0.10380999999999997</v>
      </c>
      <c r="O56" s="3">
        <v>9.2660000000000006E-2</v>
      </c>
      <c r="P56" s="3">
        <v>4.3220000000000001E-2</v>
      </c>
      <c r="Q56" s="10">
        <f>M56</f>
        <v>0.19646999999999998</v>
      </c>
      <c r="R56" s="12">
        <f t="shared" si="22"/>
        <v>0.19646999999999998</v>
      </c>
      <c r="S56" s="10">
        <f t="shared" si="23"/>
        <v>0.19646999999999998</v>
      </c>
      <c r="T56" s="10"/>
      <c r="U56" s="1">
        <v>3.5796834E-2</v>
      </c>
      <c r="V56" s="1">
        <v>7.5262679999999957E-3</v>
      </c>
      <c r="W56" s="1">
        <v>2.8270566000000004E-2</v>
      </c>
      <c r="X56" s="1">
        <v>1.8493838000000002E-2</v>
      </c>
      <c r="Y56" s="1">
        <v>0.10198981299999998</v>
      </c>
      <c r="Z56" s="1">
        <v>6.9241810999999986E-2</v>
      </c>
      <c r="AA56" s="1">
        <v>3.2748001999999998E-2</v>
      </c>
      <c r="AB56" s="1">
        <v>1.111616E-2</v>
      </c>
      <c r="AC56" s="1">
        <v>5.0724167999999993E-2</v>
      </c>
      <c r="AD56" s="1">
        <v>2.3576826999999995E-2</v>
      </c>
      <c r="AE56" s="1">
        <v>2.7147340999999998E-2</v>
      </c>
      <c r="AF56" s="1">
        <v>1.2082507999999999E-2</v>
      </c>
      <c r="AG56" s="1">
        <v>1.1231280999999999E-2</v>
      </c>
      <c r="AH56" s="1">
        <v>3.8449019999999999E-3</v>
      </c>
      <c r="AI56" s="1">
        <v>7.3863789999999993E-3</v>
      </c>
      <c r="AJ56" s="1">
        <v>4.639102E-3</v>
      </c>
      <c r="AK56" s="1">
        <v>1.0724738000000001E-2</v>
      </c>
      <c r="AL56" s="1">
        <v>4.2238390000000009E-3</v>
      </c>
      <c r="AM56" s="1">
        <v>6.5008990000000001E-3</v>
      </c>
      <c r="AN56" s="1">
        <v>3.7422300000000005E-3</v>
      </c>
      <c r="AO56" s="1">
        <v>2.1956019E-2</v>
      </c>
      <c r="AP56" s="1">
        <v>8.0687410000000008E-3</v>
      </c>
      <c r="AQ56" s="1">
        <v>1.3887277999999999E-2</v>
      </c>
      <c r="AR56" s="1">
        <v>8.381332E-3</v>
      </c>
      <c r="AS56" s="36">
        <f t="shared" si="12"/>
        <v>0</v>
      </c>
      <c r="AT56" s="36">
        <f t="shared" si="13"/>
        <v>7.378999999987923E-6</v>
      </c>
      <c r="AU56" s="36">
        <f t="shared" si="14"/>
        <v>-7.378999999987923E-6</v>
      </c>
      <c r="AV56" s="36">
        <f t="shared" si="15"/>
        <v>0</v>
      </c>
      <c r="AW56" s="36">
        <v>0.13117000000000001</v>
      </c>
      <c r="AX56" s="1">
        <v>8.4530000000000008E-2</v>
      </c>
      <c r="AY56" s="36">
        <v>4.6640000000000001E-2</v>
      </c>
      <c r="AZ56" s="36">
        <v>1.7270000000000001E-2</v>
      </c>
      <c r="BA56" s="10"/>
      <c r="BB56" s="10">
        <f t="shared" si="6"/>
        <v>9.2660000000000006E-2</v>
      </c>
      <c r="BC56" s="10">
        <f t="shared" si="7"/>
        <v>2.8270566000000004E-2</v>
      </c>
      <c r="BD56" s="10">
        <f t="shared" si="16"/>
        <v>6.4389433999999995E-2</v>
      </c>
      <c r="BE56" s="10">
        <f>BB56</f>
        <v>9.2660000000000006E-2</v>
      </c>
      <c r="BF56" s="10">
        <f>BB56</f>
        <v>9.2660000000000006E-2</v>
      </c>
      <c r="BG56" s="10">
        <f t="shared" si="17"/>
        <v>0.10380999999999997</v>
      </c>
      <c r="BH56" s="10">
        <f>BG56</f>
        <v>0.10380999999999997</v>
      </c>
      <c r="BI56" s="10">
        <f>BG56</f>
        <v>0.10380999999999997</v>
      </c>
      <c r="BJ56" s="10">
        <f>BG56</f>
        <v>0.10380999999999997</v>
      </c>
      <c r="BK56" s="10"/>
      <c r="BL56" s="13">
        <v>4.6639999999999997</v>
      </c>
      <c r="BM56" s="1">
        <f t="shared" si="11"/>
        <v>4.6640000000000001E-2</v>
      </c>
      <c r="BN56" s="13">
        <v>13.117000000000001</v>
      </c>
      <c r="BO56" s="1">
        <f t="shared" si="11"/>
        <v>0.13117000000000001</v>
      </c>
      <c r="BP56" s="1"/>
    </row>
    <row r="57" spans="1:68" ht="9.75" customHeight="1">
      <c r="A57" s="1">
        <f t="shared" si="20"/>
        <v>2012</v>
      </c>
      <c r="B57" s="1">
        <f t="shared" si="21"/>
        <v>0.36449999999999999</v>
      </c>
      <c r="C57" s="1">
        <v>0.15</v>
      </c>
      <c r="D57" s="3">
        <v>0.12411000000000001</v>
      </c>
      <c r="E57" s="3">
        <v>0.16472999999999999</v>
      </c>
      <c r="F57" s="3">
        <v>0.18875</v>
      </c>
      <c r="G57" s="3">
        <v>0.10519000000000001</v>
      </c>
      <c r="H57" s="3">
        <v>8.3559999999999995E-2</v>
      </c>
      <c r="I57" s="3">
        <v>3.6450000000000003E-2</v>
      </c>
      <c r="J57" s="3"/>
      <c r="K57" s="3">
        <v>0.11782999999999995</v>
      </c>
      <c r="L57" s="3">
        <v>0.15991000000000002</v>
      </c>
      <c r="M57" s="3">
        <v>0.22828000000000001</v>
      </c>
      <c r="N57" s="3">
        <v>0.11116000000000001</v>
      </c>
      <c r="O57" s="3">
        <v>0.11712</v>
      </c>
      <c r="P57" s="3">
        <v>5.8110000000000002E-2</v>
      </c>
      <c r="Q57" s="10">
        <f>Q56+$M$65</f>
        <v>0.19971135717824282</v>
      </c>
      <c r="R57" s="12">
        <f t="shared" si="22"/>
        <v>0.20410999999999996</v>
      </c>
      <c r="S57" s="10">
        <f t="shared" si="23"/>
        <v>0.20410999999999996</v>
      </c>
      <c r="T57" s="10"/>
      <c r="U57" s="1">
        <v>5.6704752000000004E-2</v>
      </c>
      <c r="V57" s="1">
        <v>1.2386543999999992E-2</v>
      </c>
      <c r="W57" s="1">
        <v>4.4318208000000012E-2</v>
      </c>
      <c r="X57" s="1">
        <v>2.8200783E-2</v>
      </c>
      <c r="Y57" s="1">
        <v>0.103567125</v>
      </c>
      <c r="Z57" s="1">
        <v>6.8822877000000005E-2</v>
      </c>
      <c r="AA57" s="1">
        <v>3.4744247999999998E-2</v>
      </c>
      <c r="AB57" s="1">
        <v>1.226907E-2</v>
      </c>
      <c r="AC57" s="1">
        <v>5.6549500000000009E-2</v>
      </c>
      <c r="AD57" s="1">
        <v>2.6977616000000013E-2</v>
      </c>
      <c r="AE57" s="1">
        <v>2.9571883999999996E-2</v>
      </c>
      <c r="AF57" s="1">
        <v>1.2542444999999999E-2</v>
      </c>
      <c r="AG57" s="1">
        <v>1.7270625000000001E-2</v>
      </c>
      <c r="AH57" s="1">
        <v>4.9455250000000027E-3</v>
      </c>
      <c r="AI57" s="1">
        <v>1.2325099999999999E-2</v>
      </c>
      <c r="AJ57" s="1">
        <v>7.8185249999999998E-3</v>
      </c>
      <c r="AK57" s="1">
        <v>1.1343875E-2</v>
      </c>
      <c r="AL57" s="1">
        <v>4.4167510000000009E-3</v>
      </c>
      <c r="AM57" s="1">
        <v>6.9271239999999989E-3</v>
      </c>
      <c r="AN57" s="1">
        <v>3.8199600000000003E-3</v>
      </c>
      <c r="AO57" s="1">
        <v>2.8614500000000001E-2</v>
      </c>
      <c r="AP57" s="1">
        <v>9.3622760000000027E-3</v>
      </c>
      <c r="AQ57" s="1">
        <v>1.9252223999999998E-2</v>
      </c>
      <c r="AR57" s="1">
        <v>1.1638485E-2</v>
      </c>
      <c r="AS57" s="36">
        <f t="shared" si="12"/>
        <v>-1.8874999999973774E-5</v>
      </c>
      <c r="AT57" s="36">
        <f t="shared" si="13"/>
        <v>-2.7230999999988681E-5</v>
      </c>
      <c r="AU57" s="36">
        <f t="shared" si="14"/>
        <v>8.3560000000010293E-6</v>
      </c>
      <c r="AV57" s="36">
        <f t="shared" si="15"/>
        <v>0</v>
      </c>
      <c r="AW57" s="36">
        <v>0.13728000000000001</v>
      </c>
      <c r="AX57" s="1">
        <v>8.5670000000000024E-2</v>
      </c>
      <c r="AY57" s="36">
        <v>5.1609999999999996E-2</v>
      </c>
      <c r="AZ57" s="36">
        <v>2.0590000000000001E-2</v>
      </c>
      <c r="BA57" s="10"/>
      <c r="BB57" s="10">
        <f t="shared" si="6"/>
        <v>0.11712</v>
      </c>
      <c r="BC57" s="10">
        <f t="shared" si="7"/>
        <v>4.4318208000000012E-2</v>
      </c>
      <c r="BD57" s="10">
        <f t="shared" si="16"/>
        <v>7.280179199999999E-2</v>
      </c>
      <c r="BE57" s="10">
        <f>BE56+$BB$65</f>
        <v>9.4665464544636785E-2</v>
      </c>
      <c r="BF57" s="10">
        <f>BF56+$BB$66</f>
        <v>9.7515000000000018E-2</v>
      </c>
      <c r="BG57" s="10">
        <f t="shared" si="17"/>
        <v>0.11116000000000001</v>
      </c>
      <c r="BH57" s="10">
        <f>BH56+$BG$65</f>
        <v>0.10504589263360602</v>
      </c>
      <c r="BI57" s="10">
        <f>BI56+$BG$66</f>
        <v>0.10659499999999997</v>
      </c>
      <c r="BJ57" s="10">
        <f>BG57-$BM$52</f>
        <v>5.6650000000000013E-2</v>
      </c>
      <c r="BK57" s="10"/>
      <c r="BL57" s="13">
        <v>5.1609999999999996</v>
      </c>
      <c r="BM57" s="1">
        <f t="shared" si="11"/>
        <v>5.1609999999999996E-2</v>
      </c>
      <c r="BN57" s="13">
        <v>13.728</v>
      </c>
      <c r="BO57" s="1">
        <f t="shared" si="11"/>
        <v>0.13728000000000001</v>
      </c>
      <c r="BP57" s="1"/>
    </row>
    <row r="58" spans="1:68" ht="9.75" customHeight="1">
      <c r="A58" s="1">
        <f t="shared" si="20"/>
        <v>2013</v>
      </c>
      <c r="B58" s="1">
        <f>0.396+0.038*0.8</f>
        <v>0.4264</v>
      </c>
      <c r="C58" s="1">
        <v>0.23799999999999999</v>
      </c>
      <c r="D58" s="3">
        <v>0.12600999999999998</v>
      </c>
      <c r="E58" s="3">
        <v>0.16672000000000001</v>
      </c>
      <c r="F58" s="3">
        <v>0.17425000000000002</v>
      </c>
      <c r="G58" s="3">
        <v>0.10106000000000001</v>
      </c>
      <c r="H58" s="3">
        <v>7.3190000000000005E-2</v>
      </c>
      <c r="I58" s="3">
        <v>3.0910000000000003E-2</v>
      </c>
      <c r="J58" s="3"/>
      <c r="K58" s="3">
        <v>0.12193000000000005</v>
      </c>
      <c r="L58" s="3">
        <v>0.16433999999999999</v>
      </c>
      <c r="M58" s="3">
        <v>0.20006000000000002</v>
      </c>
      <c r="N58" s="3">
        <v>0.10575000000000002</v>
      </c>
      <c r="O58" s="3">
        <v>9.4309999999999991E-2</v>
      </c>
      <c r="P58" s="3">
        <v>4.4660000000000005E-2</v>
      </c>
      <c r="Q58" s="10">
        <f>Q57+$M$65</f>
        <v>0.20295271435648565</v>
      </c>
      <c r="R58" s="12">
        <f t="shared" si="22"/>
        <v>0.21174999999999994</v>
      </c>
      <c r="S58" s="10">
        <f t="shared" si="23"/>
        <v>0.21174999999999994</v>
      </c>
      <c r="T58" s="10"/>
      <c r="U58" s="1">
        <v>3.8191454000000007E-2</v>
      </c>
      <c r="V58" s="1">
        <v>9.690972000000013E-3</v>
      </c>
      <c r="W58" s="1">
        <v>2.8500481999999994E-2</v>
      </c>
      <c r="X58" s="1">
        <v>1.8225746000000004E-2</v>
      </c>
      <c r="Y58" s="1">
        <v>9.8782325000000004E-2</v>
      </c>
      <c r="Z58" s="1">
        <v>6.7896144999999991E-2</v>
      </c>
      <c r="AA58" s="1">
        <v>3.0886180000000006E-2</v>
      </c>
      <c r="AB58" s="1">
        <v>1.0617585000000002E-2</v>
      </c>
      <c r="AC58" s="1">
        <v>5.3268225000000009E-2</v>
      </c>
      <c r="AD58" s="1">
        <v>2.4987609000000004E-2</v>
      </c>
      <c r="AE58" s="1">
        <v>2.8280616000000005E-2</v>
      </c>
      <c r="AF58" s="1">
        <v>1.2073446000000003E-2</v>
      </c>
      <c r="AG58" s="1">
        <v>1.1587625000000002E-2</v>
      </c>
      <c r="AH58" s="1">
        <v>4.1222450000000027E-3</v>
      </c>
      <c r="AI58" s="1">
        <v>7.4653799999999998E-3</v>
      </c>
      <c r="AJ58" s="1">
        <v>4.5654070000000005E-3</v>
      </c>
      <c r="AK58" s="1">
        <v>1.0611825000000002E-2</v>
      </c>
      <c r="AL58" s="1">
        <v>4.0540010000000015E-3</v>
      </c>
      <c r="AM58" s="1">
        <v>6.5578240000000003E-3</v>
      </c>
      <c r="AN58" s="1">
        <v>3.6535620000000004E-3</v>
      </c>
      <c r="AO58" s="1">
        <v>2.2199450000000003E-2</v>
      </c>
      <c r="AP58" s="1">
        <v>8.1762460000000051E-3</v>
      </c>
      <c r="AQ58" s="1">
        <v>1.4023204000000001E-2</v>
      </c>
      <c r="AR58" s="1">
        <v>8.2189690000000013E-3</v>
      </c>
      <c r="AS58" s="36">
        <f t="shared" si="12"/>
        <v>0</v>
      </c>
      <c r="AT58" s="36">
        <f t="shared" si="13"/>
        <v>0</v>
      </c>
      <c r="AU58" s="36">
        <f t="shared" si="14"/>
        <v>0</v>
      </c>
      <c r="AV58" s="36">
        <f t="shared" si="15"/>
        <v>0</v>
      </c>
      <c r="AW58" s="36">
        <v>0.13115000000000002</v>
      </c>
      <c r="AX58" s="1">
        <v>8.4190000000000015E-2</v>
      </c>
      <c r="AY58" s="36">
        <v>4.6960000000000002E-2</v>
      </c>
      <c r="AZ58" s="36">
        <v>1.796E-2</v>
      </c>
      <c r="BA58" s="10"/>
      <c r="BB58" s="10">
        <f t="shared" si="6"/>
        <v>9.4309999999999991E-2</v>
      </c>
      <c r="BC58" s="10">
        <f t="shared" si="7"/>
        <v>2.8500481999999994E-2</v>
      </c>
      <c r="BD58" s="10">
        <f t="shared" si="16"/>
        <v>6.5809517999999997E-2</v>
      </c>
      <c r="BE58" s="10">
        <f>BE57+$BB$65</f>
        <v>9.6670929089273563E-2</v>
      </c>
      <c r="BF58" s="10">
        <f>BF57+$BB$66</f>
        <v>0.10237000000000002</v>
      </c>
      <c r="BG58" s="10">
        <f t="shared" si="17"/>
        <v>0.10575000000000002</v>
      </c>
      <c r="BH58" s="10">
        <f>BH57+$BG$65</f>
        <v>0.10628178526721206</v>
      </c>
      <c r="BI58" s="10">
        <f>BI57+$BG$66</f>
        <v>0.10937999999999995</v>
      </c>
      <c r="BJ58" s="10">
        <f>BG58+$BM$52</f>
        <v>0.16026000000000001</v>
      </c>
      <c r="BK58" s="10"/>
      <c r="BL58" s="13">
        <v>4.6959999999999997</v>
      </c>
      <c r="BM58" s="1">
        <f t="shared" si="11"/>
        <v>4.6960000000000002E-2</v>
      </c>
      <c r="BN58" s="13">
        <v>13.115</v>
      </c>
      <c r="BO58" s="1">
        <f t="shared" si="11"/>
        <v>0.13115000000000002</v>
      </c>
      <c r="BP58" s="1"/>
    </row>
    <row r="59" spans="1:68" ht="9.75" customHeight="1">
      <c r="A59" s="1">
        <f t="shared" si="20"/>
        <v>2014</v>
      </c>
      <c r="B59" s="1">
        <f>0.396+0.038*0.8</f>
        <v>0.4264</v>
      </c>
      <c r="C59" s="1">
        <v>0.23799999999999999</v>
      </c>
      <c r="D59" s="3">
        <v>0.12569000000000002</v>
      </c>
      <c r="E59" s="3">
        <v>0.16783999999999999</v>
      </c>
      <c r="F59" s="3">
        <v>0.17985000000000001</v>
      </c>
      <c r="G59" s="3">
        <v>0.10364000000000001</v>
      </c>
      <c r="H59" s="3">
        <v>7.621E-2</v>
      </c>
      <c r="I59" s="3">
        <v>3.1940000000000003E-2</v>
      </c>
      <c r="J59" s="3"/>
      <c r="K59" s="3">
        <v>0.12044000000000005</v>
      </c>
      <c r="L59" s="3">
        <v>0.16492000000000001</v>
      </c>
      <c r="M59" s="3">
        <v>0.21428999999999998</v>
      </c>
      <c r="N59" s="3">
        <v>0.10957999999999998</v>
      </c>
      <c r="O59" s="3">
        <v>0.10471</v>
      </c>
      <c r="P59" s="3">
        <v>5.0290000000000001E-2</v>
      </c>
      <c r="Q59" s="10">
        <f>Q58+$M$65</f>
        <v>0.20619407153472849</v>
      </c>
      <c r="R59" s="12">
        <f t="shared" si="22"/>
        <v>0.21938999999999992</v>
      </c>
      <c r="S59" s="10">
        <f t="shared" si="23"/>
        <v>0.21938999999999992</v>
      </c>
      <c r="T59" s="10"/>
      <c r="U59" s="1">
        <v>5.2865343000000002E-2</v>
      </c>
      <c r="V59" s="1">
        <v>1.3473441000000003E-2</v>
      </c>
      <c r="W59" s="1">
        <v>3.9391901999999999E-2</v>
      </c>
      <c r="X59" s="1">
        <v>2.5185232000000002E-2</v>
      </c>
      <c r="Y59" s="1">
        <v>9.900742500000001E-2</v>
      </c>
      <c r="Z59" s="1">
        <v>6.7410759000000015E-2</v>
      </c>
      <c r="AA59" s="1">
        <v>3.1596666000000002E-2</v>
      </c>
      <c r="AB59" s="1">
        <v>1.0719064000000002E-2</v>
      </c>
      <c r="AC59" s="1">
        <v>5.6041260000000002E-2</v>
      </c>
      <c r="AD59" s="1">
        <v>2.7111944000000002E-2</v>
      </c>
      <c r="AE59" s="1">
        <v>2.8929316E-2</v>
      </c>
      <c r="AF59" s="1">
        <v>1.1948754000000001E-2</v>
      </c>
      <c r="AG59" s="1">
        <v>1.384845E-2</v>
      </c>
      <c r="AH59" s="1">
        <v>4.9623639999999986E-3</v>
      </c>
      <c r="AI59" s="1">
        <v>8.8860860000000014E-3</v>
      </c>
      <c r="AJ59" s="1">
        <v>5.4936799999999999E-3</v>
      </c>
      <c r="AK59" s="1">
        <v>1.0934880000000001E-2</v>
      </c>
      <c r="AL59" s="1">
        <v>4.1369480000000005E-3</v>
      </c>
      <c r="AM59" s="1">
        <v>6.7979320000000005E-3</v>
      </c>
      <c r="AN59" s="1">
        <v>3.7785020000000004E-3</v>
      </c>
      <c r="AO59" s="1">
        <v>2.4783329999999999E-2</v>
      </c>
      <c r="AP59" s="1">
        <v>9.0993119999999983E-3</v>
      </c>
      <c r="AQ59" s="1">
        <v>1.5684018000000001E-2</v>
      </c>
      <c r="AR59" s="1">
        <v>9.2721820000000003E-3</v>
      </c>
      <c r="AS59" s="36">
        <f t="shared" si="12"/>
        <v>-1.7984999999970386E-5</v>
      </c>
      <c r="AT59" s="36">
        <f t="shared" si="13"/>
        <v>-1.7984999999998141E-5</v>
      </c>
      <c r="AU59" s="36">
        <f t="shared" si="14"/>
        <v>0</v>
      </c>
      <c r="AV59" s="36">
        <f t="shared" si="15"/>
        <v>0</v>
      </c>
      <c r="AW59" s="36">
        <v>0.13458999999999999</v>
      </c>
      <c r="AX59" s="1">
        <v>8.4989999999999982E-2</v>
      </c>
      <c r="AY59" s="36">
        <v>4.9599999999999998E-2</v>
      </c>
      <c r="AZ59" s="36">
        <v>1.925E-2</v>
      </c>
      <c r="BA59" s="10"/>
      <c r="BB59" s="10">
        <f t="shared" si="6"/>
        <v>0.10471</v>
      </c>
      <c r="BC59" s="10">
        <f t="shared" si="7"/>
        <v>3.9391901999999999E-2</v>
      </c>
      <c r="BD59" s="10">
        <f t="shared" si="16"/>
        <v>6.5318097999999991E-2</v>
      </c>
      <c r="BE59" s="10">
        <f>BE58+$BB$65</f>
        <v>9.8676393633910342E-2</v>
      </c>
      <c r="BF59" s="10">
        <f>BF58+$BB$66</f>
        <v>0.10722500000000001</v>
      </c>
      <c r="BG59" s="10">
        <f t="shared" si="17"/>
        <v>0.10957999999999998</v>
      </c>
      <c r="BH59" s="10">
        <f>BH58+$BG$65</f>
        <v>0.10751767790081811</v>
      </c>
      <c r="BI59" s="10">
        <f>BI58+$BG$66</f>
        <v>0.11216499999999993</v>
      </c>
      <c r="BJ59" s="10">
        <f>BB59</f>
        <v>0.10471</v>
      </c>
      <c r="BK59" s="10"/>
      <c r="BL59" s="13">
        <v>4.96</v>
      </c>
      <c r="BM59" s="1">
        <f t="shared" si="11"/>
        <v>4.9599999999999998E-2</v>
      </c>
      <c r="BN59" s="13">
        <v>13.459</v>
      </c>
      <c r="BO59" s="1">
        <f t="shared" si="11"/>
        <v>0.13458999999999999</v>
      </c>
      <c r="BP59" s="1"/>
    </row>
    <row r="60" spans="1:68" ht="9.75" customHeight="1">
      <c r="A60" s="1">
        <f t="shared" si="20"/>
        <v>2015</v>
      </c>
      <c r="B60" s="1">
        <f>0.396+0.038*0.8</f>
        <v>0.4264</v>
      </c>
      <c r="C60" s="1">
        <v>0.23799999999999999</v>
      </c>
      <c r="D60" s="3">
        <v>0.12512000000000001</v>
      </c>
      <c r="E60" s="3">
        <v>0.16905000000000001</v>
      </c>
      <c r="F60" s="3">
        <v>0.18390000000000001</v>
      </c>
      <c r="G60" s="3">
        <v>0.1053</v>
      </c>
      <c r="H60" s="3">
        <v>7.8600000000000003E-2</v>
      </c>
      <c r="I60" s="3">
        <v>3.2930000000000001E-2</v>
      </c>
      <c r="J60" s="3"/>
      <c r="K60" s="3">
        <v>0.11933000000000001</v>
      </c>
      <c r="L60" s="3">
        <v>0.16512999999999997</v>
      </c>
      <c r="M60" s="3">
        <v>0.22028</v>
      </c>
      <c r="N60" s="3">
        <v>0.11130999999999999</v>
      </c>
      <c r="O60" s="3">
        <v>0.10897000000000001</v>
      </c>
      <c r="P60" s="3">
        <v>5.1060000000000001E-2</v>
      </c>
      <c r="Q60" s="10">
        <f>Q59+$M$65</f>
        <v>0.20943542871297133</v>
      </c>
      <c r="R60" s="12">
        <f t="shared" si="22"/>
        <v>0.2270299999999999</v>
      </c>
      <c r="S60" s="10">
        <f t="shared" si="23"/>
        <v>0.2270299999999999</v>
      </c>
      <c r="T60" s="10"/>
      <c r="U60" s="1">
        <v>5.7449023999999994E-2</v>
      </c>
      <c r="V60" s="1">
        <v>1.3686671999999997E-2</v>
      </c>
      <c r="W60" s="1">
        <v>4.3762351999999997E-2</v>
      </c>
      <c r="X60" s="1">
        <v>2.6929043999999999E-2</v>
      </c>
      <c r="Y60" s="1">
        <v>9.869913000000001E-2</v>
      </c>
      <c r="Z60" s="1">
        <v>6.7620690000000011E-2</v>
      </c>
      <c r="AA60" s="1">
        <v>3.1078439999999999E-2</v>
      </c>
      <c r="AB60" s="1">
        <v>1.0300504E-2</v>
      </c>
      <c r="AC60" s="1">
        <v>5.9399699999999993E-2</v>
      </c>
      <c r="AD60" s="1">
        <v>2.9201579999999987E-2</v>
      </c>
      <c r="AE60" s="1">
        <v>3.0198120000000005E-2</v>
      </c>
      <c r="AF60" s="1">
        <v>1.1943711000000001E-2</v>
      </c>
      <c r="AG60" s="1">
        <v>1.579701E-2</v>
      </c>
      <c r="AH60" s="1">
        <v>4.8008700000000005E-3</v>
      </c>
      <c r="AI60" s="1">
        <v>1.099614E-2</v>
      </c>
      <c r="AJ60" s="1">
        <v>7.2446000000000003E-3</v>
      </c>
      <c r="AK60" s="1">
        <v>1.000416E-2</v>
      </c>
      <c r="AL60" s="1">
        <v>3.6689999999999995E-3</v>
      </c>
      <c r="AM60" s="1">
        <v>6.3351600000000003E-3</v>
      </c>
      <c r="AN60" s="1">
        <v>3.4411850000000003E-3</v>
      </c>
      <c r="AO60" s="1">
        <v>2.5801169999999998E-2</v>
      </c>
      <c r="AP60" s="1">
        <v>8.4698700000000009E-3</v>
      </c>
      <c r="AQ60" s="1">
        <v>1.7331300000000001E-2</v>
      </c>
      <c r="AR60" s="1">
        <v>1.0685785E-2</v>
      </c>
      <c r="AS60" s="36">
        <f t="shared" si="12"/>
        <v>0</v>
      </c>
      <c r="AT60" s="36">
        <f t="shared" si="13"/>
        <v>-7.8599999999984238E-6</v>
      </c>
      <c r="AU60" s="36">
        <f t="shared" si="14"/>
        <v>7.8600000000123016E-6</v>
      </c>
      <c r="AV60" s="36">
        <f t="shared" si="15"/>
        <v>0</v>
      </c>
      <c r="AW60" s="36">
        <v>0.13320000000000001</v>
      </c>
      <c r="AX60" s="1">
        <v>8.4040000000000004E-2</v>
      </c>
      <c r="AY60" s="36">
        <v>4.9160000000000002E-2</v>
      </c>
      <c r="AZ60" s="36">
        <v>1.9450000000000002E-2</v>
      </c>
      <c r="BA60" s="10"/>
      <c r="BB60" s="10">
        <f t="shared" si="6"/>
        <v>0.10897000000000001</v>
      </c>
      <c r="BC60" s="10">
        <f t="shared" si="7"/>
        <v>4.3762351999999997E-2</v>
      </c>
      <c r="BD60" s="10">
        <f t="shared" si="16"/>
        <v>6.5207648000000007E-2</v>
      </c>
      <c r="BE60" s="10">
        <f>BE59+$BB$65</f>
        <v>0.10068185817854712</v>
      </c>
      <c r="BF60" s="10"/>
      <c r="BG60" s="11">
        <f t="shared" si="17"/>
        <v>0.11130999999999999</v>
      </c>
      <c r="BH60" s="10">
        <f>BH59+$BG$65</f>
        <v>0.10875357053442415</v>
      </c>
      <c r="BI60" s="1"/>
      <c r="BJ60" s="1"/>
      <c r="BK60" s="1"/>
      <c r="BL60" s="13">
        <v>4.9160000000000004</v>
      </c>
      <c r="BM60" s="1">
        <f t="shared" si="11"/>
        <v>4.9160000000000002E-2</v>
      </c>
      <c r="BN60" s="13">
        <v>13.32</v>
      </c>
      <c r="BO60" s="1">
        <f t="shared" si="11"/>
        <v>0.13320000000000001</v>
      </c>
      <c r="BP60" s="1"/>
    </row>
    <row r="61" spans="1:68" ht="9.75" customHeight="1">
      <c r="A61" s="1"/>
      <c r="B61" s="1"/>
      <c r="C61" s="1"/>
      <c r="D61" s="3"/>
      <c r="E61" s="3"/>
      <c r="F61" s="3"/>
      <c r="G61" s="3"/>
      <c r="H61" s="3"/>
      <c r="I61" s="3"/>
      <c r="J61" s="3"/>
      <c r="K61" s="3"/>
      <c r="L61" s="3"/>
      <c r="M61" s="3"/>
      <c r="N61" s="3"/>
      <c r="O61" s="3"/>
      <c r="P61" s="3"/>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0"/>
      <c r="BC61" s="10"/>
      <c r="BD61" s="10"/>
      <c r="BE61" s="10"/>
      <c r="BF61" s="10"/>
      <c r="BG61" s="11"/>
      <c r="BH61" s="1"/>
      <c r="BI61" s="1"/>
      <c r="BJ61" s="1"/>
      <c r="BK61" s="1"/>
      <c r="BL61" s="1"/>
      <c r="BM61" s="1"/>
      <c r="BN61" s="1"/>
      <c r="BO61" s="1"/>
      <c r="BP61" s="1"/>
    </row>
    <row r="62" spans="1:68" ht="9.75" customHeight="1">
      <c r="A62" s="1"/>
      <c r="B62" s="1"/>
      <c r="C62" s="1"/>
      <c r="D62" s="3"/>
      <c r="E62" s="3"/>
      <c r="F62" s="3"/>
      <c r="G62" s="3"/>
      <c r="H62" s="3"/>
      <c r="I62" s="3"/>
      <c r="J62" s="3"/>
      <c r="K62" s="3"/>
      <c r="L62" s="3"/>
      <c r="M62" s="3"/>
      <c r="N62" s="3"/>
      <c r="O62" s="3"/>
      <c r="P62" s="3"/>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0"/>
      <c r="BC62" s="10"/>
      <c r="BD62" s="10"/>
      <c r="BE62" s="10"/>
      <c r="BF62" s="10"/>
      <c r="BG62" s="11"/>
      <c r="BH62" s="1"/>
      <c r="BI62" s="1"/>
      <c r="BJ62" s="1"/>
      <c r="BK62" s="1"/>
      <c r="BL62" s="1"/>
      <c r="BM62" s="1"/>
      <c r="BN62" s="1"/>
      <c r="BO62" s="1"/>
      <c r="BP62" s="1"/>
    </row>
    <row r="63" spans="1:68" ht="9.75" customHeight="1">
      <c r="A63" s="1" t="s">
        <v>215</v>
      </c>
      <c r="B63" s="1"/>
      <c r="C63" s="1"/>
      <c r="D63" s="3"/>
      <c r="E63" s="3"/>
      <c r="F63" s="3"/>
      <c r="G63" s="3"/>
      <c r="H63" s="3"/>
      <c r="I63" s="3"/>
      <c r="J63" s="3"/>
      <c r="K63" s="3"/>
      <c r="L63" s="3"/>
      <c r="M63" s="3"/>
      <c r="N63" s="3"/>
      <c r="O63" s="3"/>
      <c r="P63" s="3"/>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0"/>
      <c r="BC63" s="10"/>
      <c r="BD63" s="10"/>
      <c r="BE63" s="10"/>
      <c r="BF63" s="10"/>
      <c r="BG63" s="11"/>
      <c r="BH63" s="1"/>
      <c r="BI63" s="1"/>
      <c r="BJ63" s="1"/>
      <c r="BK63" s="1"/>
      <c r="BL63" s="1"/>
      <c r="BM63" s="1"/>
      <c r="BN63" s="1"/>
      <c r="BO63" s="1"/>
      <c r="BP63" s="1"/>
    </row>
    <row r="64" spans="1:68" ht="9.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0"/>
      <c r="BC64" s="10"/>
      <c r="BD64" s="10"/>
      <c r="BE64" s="10"/>
      <c r="BF64" s="10"/>
      <c r="BG64" s="1"/>
      <c r="BH64" s="1"/>
      <c r="BI64" s="1"/>
      <c r="BJ64" s="1"/>
      <c r="BK64" s="1"/>
      <c r="BL64" s="1"/>
      <c r="BM64" s="1"/>
      <c r="BN64" s="1"/>
      <c r="BO64" s="1"/>
      <c r="BP64" s="1"/>
    </row>
    <row r="65" spans="1:71" ht="9.75" customHeight="1">
      <c r="A65" s="1" t="s">
        <v>9</v>
      </c>
      <c r="B65" s="1"/>
      <c r="C65" s="1"/>
      <c r="D65" s="14">
        <f>(D56-D23)/($A56-$A23)</f>
        <v>3.2567615277569395E-4</v>
      </c>
      <c r="E65" s="14">
        <f>(E56-E23)/($A56-$A23)</f>
        <v>1.0910703373292155E-3</v>
      </c>
      <c r="F65" s="14">
        <f>(F$56-F23)/($A$56-$A23)</f>
        <v>2.883148791924355E-3</v>
      </c>
      <c r="G65" s="14">
        <f t="shared" ref="G65:I65" si="24">(G$56-G23)/($A$56-$A23)</f>
        <v>1.2771628231257367E-3</v>
      </c>
      <c r="H65" s="14">
        <f t="shared" si="24"/>
        <v>1.6059859687986185E-3</v>
      </c>
      <c r="I65" s="14">
        <f t="shared" si="24"/>
        <v>7.8104344082077955E-4</v>
      </c>
      <c r="J65" s="14"/>
      <c r="K65" s="14">
        <f>(K56-K23)/($A56-$A23)</f>
        <v>2.4027272194877993E-4</v>
      </c>
      <c r="L65" s="14">
        <f>(L56-L23)/($A56-$A23)</f>
        <v>9.5531720052654916E-4</v>
      </c>
      <c r="M65" s="14">
        <f>(M$56-M23)/($A$56-$A23)</f>
        <v>3.241357178242827E-3</v>
      </c>
      <c r="N65" s="14">
        <f t="shared" ref="N65:P65" si="25">(N$56-N23)/($A$56-$A23)</f>
        <v>1.2358926336060428E-3</v>
      </c>
      <c r="O65" s="14">
        <f t="shared" si="25"/>
        <v>2.0054645446367842E-3</v>
      </c>
      <c r="P65" s="14">
        <f t="shared" si="25"/>
        <v>1.0501889566863004E-3</v>
      </c>
      <c r="Q65" s="1" t="s">
        <v>7</v>
      </c>
      <c r="R65" s="1"/>
      <c r="S65" s="1" t="s">
        <v>8</v>
      </c>
      <c r="T65" s="1"/>
      <c r="U65" s="14">
        <f t="shared" ref="U65:X65" si="26">(U$56-U23)/($A$56-$A23)</f>
        <v>5.6816687789750268E-4</v>
      </c>
      <c r="V65" s="14">
        <f t="shared" si="26"/>
        <v>-1.3503825588864045E-5</v>
      </c>
      <c r="W65" s="14">
        <f t="shared" si="26"/>
        <v>5.8167070348636677E-4</v>
      </c>
      <c r="X65" s="14">
        <f t="shared" si="26"/>
        <v>4.2613589525940151E-4</v>
      </c>
      <c r="Y65" s="14">
        <f t="shared" ref="Y65:AB65" si="27">(Y$56-Y23)/($A$56-$A23)</f>
        <v>1.6904024498807541E-3</v>
      </c>
      <c r="Z65" s="14">
        <f t="shared" si="27"/>
        <v>9.8716472706585501E-4</v>
      </c>
      <c r="AA65" s="14">
        <f t="shared" si="27"/>
        <v>7.0323772281489887E-4</v>
      </c>
      <c r="AB65" s="14">
        <f t="shared" si="27"/>
        <v>2.8283107784995043E-4</v>
      </c>
      <c r="AC65" s="14">
        <f t="shared" ref="AC65:AF65" si="28">(AC$56-AC23)/($A$56-$A23)</f>
        <v>1.0648402888639159E-3</v>
      </c>
      <c r="AD65" s="14">
        <f t="shared" si="28"/>
        <v>3.4869176566158718E-4</v>
      </c>
      <c r="AE65" s="14">
        <f t="shared" si="28"/>
        <v>7.1614852320232879E-4</v>
      </c>
      <c r="AF65" s="14">
        <f t="shared" si="28"/>
        <v>3.3741940863800081E-4</v>
      </c>
      <c r="AG65" s="14">
        <f t="shared" ref="AG65:AJ65" si="29">(AG$56-AG23)/($A$56-$A23)</f>
        <v>4.160049166708232E-5</v>
      </c>
      <c r="AH65" s="14">
        <f t="shared" si="29"/>
        <v>-2.982332621350426E-5</v>
      </c>
      <c r="AI65" s="14">
        <f t="shared" si="29"/>
        <v>7.1423817880586577E-5</v>
      </c>
      <c r="AJ65" s="14">
        <f t="shared" si="29"/>
        <v>7.4316440172024912E-5</v>
      </c>
      <c r="AK65" s="14">
        <f t="shared" ref="AK65:AN65" si="30">(AK$56-AK23)/($A$56-$A23)</f>
        <v>8.6328104627363797E-5</v>
      </c>
      <c r="AL65" s="14">
        <f t="shared" si="30"/>
        <v>-2.8626521126262148E-5</v>
      </c>
      <c r="AM65" s="14">
        <f t="shared" si="30"/>
        <v>1.1495462575362593E-4</v>
      </c>
      <c r="AN65" s="14">
        <f t="shared" si="30"/>
        <v>8.6476757450597582E-5</v>
      </c>
      <c r="AO65" s="14">
        <f t="shared" ref="AO65:AR65" si="31">(AO$56-AO23)/($A$56-$A23)</f>
        <v>1.2792859629444606E-4</v>
      </c>
      <c r="AP65" s="14">
        <f t="shared" si="31"/>
        <v>-5.8449847339766409E-5</v>
      </c>
      <c r="AQ65" s="14">
        <f t="shared" si="31"/>
        <v>1.8637844363421252E-4</v>
      </c>
      <c r="AR65" s="14">
        <f t="shared" si="31"/>
        <v>1.6079319762262248E-4</v>
      </c>
      <c r="AS65" s="14"/>
      <c r="AT65" s="14"/>
      <c r="AU65" s="14"/>
      <c r="AV65" s="1" t="s">
        <v>101</v>
      </c>
      <c r="AW65" s="14">
        <f>(AW$56-AW35)/($A$56-$A35)</f>
        <v>1.1985714285714291E-3</v>
      </c>
      <c r="AX65" s="14">
        <f>(AX$56-AX35)/($A$56-$A35)</f>
        <v>6.4142857142857252E-4</v>
      </c>
      <c r="AY65" s="14">
        <f>(AY$56-AY35)/($A$56-$A35)</f>
        <v>5.5714285714285696E-4</v>
      </c>
      <c r="AZ65" s="14">
        <f>(AZ$56-AZ35)/($A$56-$A35)</f>
        <v>2.838095238095238E-4</v>
      </c>
      <c r="BA65" s="1"/>
      <c r="BB65" s="14">
        <f>(BB$56-BB23)/($A$56-$A23)</f>
        <v>2.0054645446367842E-3</v>
      </c>
      <c r="BC65" s="14"/>
      <c r="BD65" s="14"/>
      <c r="BE65" s="14"/>
      <c r="BF65" s="14"/>
      <c r="BG65" s="14">
        <f>(BG$56-BG23)/($A$56-$A23)</f>
        <v>1.2358926336060428E-3</v>
      </c>
      <c r="BH65" s="1"/>
      <c r="BI65" s="1"/>
      <c r="BJ65" s="1"/>
      <c r="BK65" s="1"/>
      <c r="BL65" s="1"/>
      <c r="BM65" s="1"/>
      <c r="BN65" s="1"/>
      <c r="BO65" s="1"/>
      <c r="BP65" s="1"/>
      <c r="BQ65" s="1"/>
      <c r="BR65" s="1"/>
      <c r="BS65" s="1"/>
    </row>
    <row r="66" spans="1:71" ht="9.75" customHeight="1">
      <c r="A66" s="1" t="s">
        <v>10</v>
      </c>
      <c r="B66" s="1"/>
      <c r="C66" s="1"/>
      <c r="D66" s="14">
        <f t="shared" ref="D66:M66" si="32">(D$56-D54)/($A$56-$A54)</f>
        <v>-3.499999999999337E-5</v>
      </c>
      <c r="E66" s="14">
        <f t="shared" si="32"/>
        <v>1.90499999999999E-3</v>
      </c>
      <c r="F66" s="14">
        <f t="shared" si="32"/>
        <v>3.9399999999999991E-3</v>
      </c>
      <c r="G66" s="14">
        <f t="shared" ref="G66:I66" si="33">(G$56-G54)/($A$56-$A54)</f>
        <v>2.2399999999999989E-3</v>
      </c>
      <c r="H66" s="14">
        <f t="shared" si="33"/>
        <v>1.7000000000000001E-3</v>
      </c>
      <c r="I66" s="14">
        <f t="shared" si="33"/>
        <v>4.649999999999984E-4</v>
      </c>
      <c r="J66" s="14"/>
      <c r="K66" s="14">
        <f t="shared" si="32"/>
        <v>-7.3000000000000148E-4</v>
      </c>
      <c r="L66" s="14">
        <f t="shared" si="32"/>
        <v>1.2199999999999989E-3</v>
      </c>
      <c r="M66" s="14">
        <f t="shared" si="32"/>
        <v>7.639999999999994E-3</v>
      </c>
      <c r="N66" s="14">
        <f t="shared" ref="N66:P66" si="34">(N$56-N54)/($A$56-$A54)</f>
        <v>2.7849999999999889E-3</v>
      </c>
      <c r="O66" s="14">
        <f t="shared" si="34"/>
        <v>4.8550000000000051E-3</v>
      </c>
      <c r="P66" s="14">
        <f t="shared" si="34"/>
        <v>2.1399999999999995E-3</v>
      </c>
      <c r="Q66" s="1"/>
      <c r="R66" s="1"/>
      <c r="S66" s="1"/>
      <c r="T66" s="1"/>
      <c r="U66" s="14">
        <f t="shared" ref="U66:X66" si="35">(U$56-U54)/($A$56-$A54)</f>
        <v>5.8130440000000016E-3</v>
      </c>
      <c r="V66" s="14">
        <f t="shared" si="35"/>
        <v>9.2668599999999948E-4</v>
      </c>
      <c r="W66" s="14">
        <f t="shared" si="35"/>
        <v>4.8863580000000021E-3</v>
      </c>
      <c r="X66" s="14">
        <f t="shared" si="35"/>
        <v>3.1567030000000003E-3</v>
      </c>
      <c r="Y66" s="14">
        <f t="shared" ref="Y66:AB66" si="36">(Y$56-Y54)/($A$56-$A54)</f>
        <v>3.9851449999999955E-3</v>
      </c>
      <c r="Z66" s="14">
        <f t="shared" si="36"/>
        <v>2.1079644999999966E-3</v>
      </c>
      <c r="AA66" s="14">
        <f t="shared" si="36"/>
        <v>1.8771805000000006E-3</v>
      </c>
      <c r="AB66" s="14">
        <f t="shared" si="36"/>
        <v>4.8243999999999978E-4</v>
      </c>
      <c r="AC66" s="14">
        <f t="shared" ref="AC66:AF66" si="37">(AC$56-AC54)/($A$56-$A54)</f>
        <v>-2.1516250000000459E-4</v>
      </c>
      <c r="AD66" s="14">
        <f t="shared" si="37"/>
        <v>2.082184999999976E-4</v>
      </c>
      <c r="AE66" s="14">
        <f t="shared" si="37"/>
        <v>-4.2338100000000219E-4</v>
      </c>
      <c r="AF66" s="14">
        <f t="shared" si="37"/>
        <v>-2.5272350000000044E-4</v>
      </c>
      <c r="AG66" s="14">
        <f t="shared" ref="AG66:AJ66" si="38">(AG$56-AG54)/($A$56-$A54)</f>
        <v>5.9526150000000031E-4</v>
      </c>
      <c r="AH66" s="14">
        <f t="shared" si="38"/>
        <v>1.8224600000000049E-4</v>
      </c>
      <c r="AI66" s="14">
        <f t="shared" si="38"/>
        <v>4.1301549999999982E-4</v>
      </c>
      <c r="AJ66" s="14">
        <f t="shared" si="38"/>
        <v>2.8132599999999971E-4</v>
      </c>
      <c r="AK66" s="14">
        <f t="shared" ref="AK66:AN66" si="39">(AK$56-AK54)/($A$56-$A54)</f>
        <v>-4.3358349999999841E-4</v>
      </c>
      <c r="AL66" s="14">
        <f t="shared" si="39"/>
        <v>-2.6307899999999896E-4</v>
      </c>
      <c r="AM66" s="14">
        <f t="shared" si="39"/>
        <v>-1.7050449999999944E-4</v>
      </c>
      <c r="AN66" s="14">
        <f t="shared" si="39"/>
        <v>-4.4509999999999775E-5</v>
      </c>
      <c r="AO66" s="14">
        <f t="shared" ref="AO66:AR66" si="40">(AO$56-AO54)/($A$56-$A54)</f>
        <v>1.616780000000019E-4</v>
      </c>
      <c r="AP66" s="14">
        <f t="shared" si="40"/>
        <v>-8.0832999999998906E-5</v>
      </c>
      <c r="AQ66" s="14">
        <f t="shared" si="40"/>
        <v>2.4251100000000081E-4</v>
      </c>
      <c r="AR66" s="14">
        <f t="shared" si="40"/>
        <v>2.3681599999999994E-4</v>
      </c>
      <c r="AS66" s="14"/>
      <c r="AT66" s="14"/>
      <c r="AU66" s="14"/>
      <c r="AV66" s="1" t="s">
        <v>10</v>
      </c>
      <c r="AW66" s="14">
        <f t="shared" ref="AW66:AZ66" si="41">(AW$56-AW54)/($A$56-$A54)</f>
        <v>4.8950000000000035E-3</v>
      </c>
      <c r="AX66" s="14">
        <f t="shared" si="41"/>
        <v>2.6300000000000004E-3</v>
      </c>
      <c r="AY66" s="14">
        <f t="shared" si="41"/>
        <v>2.2649999999999997E-3</v>
      </c>
      <c r="AZ66" s="14">
        <f t="shared" si="41"/>
        <v>7.6000000000000026E-4</v>
      </c>
      <c r="BA66" s="1"/>
      <c r="BB66" s="14">
        <f>(BB$56-BB54)/($A$56-$A54)</f>
        <v>4.8550000000000051E-3</v>
      </c>
      <c r="BC66" s="14"/>
      <c r="BD66" s="14"/>
      <c r="BE66" s="14"/>
      <c r="BF66" s="14"/>
      <c r="BG66" s="14">
        <f>(BG$56-BG54)/($A$56-$A54)</f>
        <v>2.7849999999999889E-3</v>
      </c>
      <c r="BH66" s="1"/>
      <c r="BI66" s="1"/>
      <c r="BJ66" s="1"/>
      <c r="BK66" s="1"/>
      <c r="BL66" s="1"/>
      <c r="BM66" s="1"/>
      <c r="BN66" s="1"/>
      <c r="BO66" s="1"/>
      <c r="BP66" s="1"/>
      <c r="BQ66" s="1"/>
      <c r="BR66" s="1"/>
      <c r="BS66" s="1"/>
    </row>
    <row r="67" spans="1:71" ht="9.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4"/>
      <c r="BC67" s="14"/>
      <c r="BD67" s="14"/>
      <c r="BE67" s="14"/>
      <c r="BF67" s="14"/>
      <c r="BG67" s="14"/>
      <c r="BH67" s="1"/>
      <c r="BI67" s="1"/>
      <c r="BJ67" s="1"/>
      <c r="BK67" s="1"/>
      <c r="BL67" s="1"/>
      <c r="BM67" s="1"/>
      <c r="BN67" s="1"/>
      <c r="BO67" s="1"/>
      <c r="BP67" s="1"/>
    </row>
    <row r="68" spans="1:71" ht="9.75" customHeight="1">
      <c r="A68" s="1" t="s">
        <v>81</v>
      </c>
      <c r="B68" s="1"/>
      <c r="C68" s="1"/>
      <c r="D68" s="14">
        <f>LN(D$56+D65)-LN(D$56)</f>
        <v>2.5705978100956095E-3</v>
      </c>
      <c r="E68" s="14">
        <f t="shared" ref="E68:P68" si="42">LN(E$56+E65)-LN(E$56)</f>
        <v>6.586801636254247E-3</v>
      </c>
      <c r="F68" s="14">
        <f t="shared" si="42"/>
        <v>1.6371514468667581E-2</v>
      </c>
      <c r="G68" s="14">
        <f t="shared" si="42"/>
        <v>1.2580747786179902E-2</v>
      </c>
      <c r="H68" s="14">
        <f t="shared" si="42"/>
        <v>2.1530816038441092E-2</v>
      </c>
      <c r="I68" s="14">
        <f t="shared" si="42"/>
        <v>2.4431327614908405E-2</v>
      </c>
      <c r="J68" s="14"/>
      <c r="K68" s="14">
        <f t="shared" si="42"/>
        <v>1.9606081727081559E-3</v>
      </c>
      <c r="L68" s="14">
        <f t="shared" si="42"/>
        <v>5.8659810541712432E-3</v>
      </c>
      <c r="M68" s="14">
        <f t="shared" si="42"/>
        <v>1.636336210460354E-2</v>
      </c>
      <c r="N68" s="14">
        <f t="shared" si="42"/>
        <v>1.1835022164929043E-2</v>
      </c>
      <c r="O68" s="14">
        <f t="shared" si="42"/>
        <v>2.1412370951821025E-2</v>
      </c>
      <c r="P68" s="14">
        <f t="shared" si="42"/>
        <v>2.4008163934635451E-2</v>
      </c>
      <c r="Q68" s="1"/>
      <c r="R68" s="1"/>
      <c r="S68" s="1"/>
      <c r="T68" s="1"/>
      <c r="U68" s="14">
        <f t="shared" ref="U68:X68" si="43">LN(U$56+U65)-LN(U$56)</f>
        <v>1.5747344005986541E-2</v>
      </c>
      <c r="V68" s="14">
        <f t="shared" si="43"/>
        <v>-1.7958375328213094E-3</v>
      </c>
      <c r="W68" s="14">
        <f t="shared" si="43"/>
        <v>2.036632593695531E-2</v>
      </c>
      <c r="X68" s="14">
        <f t="shared" si="43"/>
        <v>2.2780588360245879E-2</v>
      </c>
      <c r="Y68" s="14">
        <f t="shared" ref="Y68:AB68" si="44">LN(Y$56+Y65)-LN(Y$56)</f>
        <v>1.6438374881547979E-2</v>
      </c>
      <c r="Z68" s="14">
        <f t="shared" si="44"/>
        <v>1.4156100147285411E-2</v>
      </c>
      <c r="AA68" s="14">
        <f t="shared" si="44"/>
        <v>2.124689526838841E-2</v>
      </c>
      <c r="AB68" s="14">
        <f t="shared" si="44"/>
        <v>2.5124944097479229E-2</v>
      </c>
      <c r="AC68" s="14">
        <f t="shared" ref="AC68:AF68" si="45">LN(AC$56+AC65)-LN(AC$56)</f>
        <v>2.0775448144368713E-2</v>
      </c>
      <c r="AD68" s="14">
        <f t="shared" si="45"/>
        <v>1.4681297233561708E-2</v>
      </c>
      <c r="AE68" s="14">
        <f t="shared" si="45"/>
        <v>2.6038108398505067E-2</v>
      </c>
      <c r="AF68" s="14">
        <f t="shared" si="45"/>
        <v>2.7543444921604099E-2</v>
      </c>
      <c r="AG68" s="14">
        <f t="shared" ref="AG68:AJ68" si="46">LN(AG$56+AG65)-LN(AG$56)</f>
        <v>3.6971417237499082E-3</v>
      </c>
      <c r="AH68" s="14">
        <f t="shared" si="46"/>
        <v>-7.7868282382054232E-3</v>
      </c>
      <c r="AI68" s="14">
        <f t="shared" si="46"/>
        <v>9.6232139901006875E-3</v>
      </c>
      <c r="AJ68" s="14">
        <f t="shared" si="46"/>
        <v>1.5892615225691742E-2</v>
      </c>
      <c r="AK68" s="14">
        <f t="shared" ref="AK68:AN68" si="47">LN(AK$56+AK65)-LN(AK$56)</f>
        <v>8.0172132517049022E-3</v>
      </c>
      <c r="AL68" s="14">
        <f t="shared" si="47"/>
        <v>-6.8004410045112706E-3</v>
      </c>
      <c r="AM68" s="14">
        <f t="shared" si="47"/>
        <v>1.7528358164877744E-2</v>
      </c>
      <c r="AN68" s="14">
        <f t="shared" si="47"/>
        <v>2.2845394511564088E-2</v>
      </c>
      <c r="AO68" s="14">
        <f t="shared" ref="AO68:AR68" si="48">LN(AO$56+AO65)-LN(AO$56)</f>
        <v>5.8096754382646054E-3</v>
      </c>
      <c r="AP68" s="14">
        <f t="shared" si="48"/>
        <v>-7.2703511313934044E-3</v>
      </c>
      <c r="AQ68" s="14">
        <f t="shared" si="48"/>
        <v>1.3331543294631487E-2</v>
      </c>
      <c r="AR68" s="14">
        <f t="shared" si="48"/>
        <v>1.9002977279079403E-2</v>
      </c>
      <c r="AS68" s="14"/>
      <c r="AT68" s="14"/>
      <c r="AU68" s="14"/>
      <c r="AV68" s="1" t="s">
        <v>102</v>
      </c>
      <c r="AW68" s="14">
        <f t="shared" ref="AW68:AZ68" si="49">LN(AW$56+AW65)-LN(AW$56)</f>
        <v>9.0960475805967889E-3</v>
      </c>
      <c r="AX68" s="14">
        <f t="shared" si="49"/>
        <v>7.5595312478213827E-3</v>
      </c>
      <c r="AY68" s="14">
        <f t="shared" si="49"/>
        <v>1.1874816029444624E-2</v>
      </c>
      <c r="AZ68" s="14">
        <f t="shared" si="49"/>
        <v>1.6300101081413665E-2</v>
      </c>
      <c r="BA68" s="1"/>
      <c r="BB68" s="1"/>
      <c r="BC68" s="1"/>
      <c r="BD68" s="1"/>
      <c r="BE68" s="1"/>
      <c r="BF68" s="1"/>
      <c r="BG68" s="1"/>
      <c r="BH68" s="1"/>
      <c r="BI68" s="1"/>
      <c r="BJ68" s="1"/>
      <c r="BK68" s="1"/>
      <c r="BL68" s="1"/>
      <c r="BM68" s="1"/>
      <c r="BN68" s="1"/>
      <c r="BO68" s="1"/>
      <c r="BP68" s="1"/>
    </row>
    <row r="69" spans="1:71" ht="9.75" customHeight="1">
      <c r="A69" s="1" t="s">
        <v>82</v>
      </c>
      <c r="B69" s="1"/>
      <c r="C69" s="1"/>
      <c r="D69" s="14">
        <f>LN(D$56+D66)-LN(D$56)</f>
        <v>-2.7665250645769746E-4</v>
      </c>
      <c r="E69" s="14">
        <f t="shared" ref="E69:P69" si="50">LN(E$56+E66)-LN(E$56)</f>
        <v>1.1472401162236689E-2</v>
      </c>
      <c r="F69" s="14">
        <f t="shared" si="50"/>
        <v>2.2306178476090732E-2</v>
      </c>
      <c r="G69" s="14">
        <f t="shared" si="50"/>
        <v>2.1961666974267491E-2</v>
      </c>
      <c r="H69" s="14">
        <f t="shared" si="50"/>
        <v>2.2776976081258393E-2</v>
      </c>
      <c r="I69" s="14">
        <f t="shared" si="50"/>
        <v>1.4617156128694297E-2</v>
      </c>
      <c r="J69" s="14"/>
      <c r="K69" s="14">
        <f t="shared" si="50"/>
        <v>-5.9804380923424993E-3</v>
      </c>
      <c r="L69" s="14">
        <f t="shared" si="50"/>
        <v>7.4851567343461323E-3</v>
      </c>
      <c r="M69" s="14">
        <f t="shared" si="50"/>
        <v>3.8149316307879211E-2</v>
      </c>
      <c r="N69" s="14">
        <f t="shared" si="50"/>
        <v>2.6474301111351295E-2</v>
      </c>
      <c r="O69" s="14">
        <f t="shared" si="50"/>
        <v>5.1069332336039164E-2</v>
      </c>
      <c r="P69" s="14">
        <f t="shared" si="50"/>
        <v>4.8327308340756936E-2</v>
      </c>
      <c r="Q69" s="1"/>
      <c r="R69" s="1"/>
      <c r="S69" s="1"/>
      <c r="T69" s="1"/>
      <c r="U69" s="14">
        <f t="shared" ref="U69:X69" si="51">LN(U$56+U66)-LN(U$56)</f>
        <v>0.15047813726125581</v>
      </c>
      <c r="V69" s="14">
        <f t="shared" si="51"/>
        <v>0.11611666465406323</v>
      </c>
      <c r="W69" s="14">
        <f t="shared" si="51"/>
        <v>0.15943037087111644</v>
      </c>
      <c r="X69" s="14">
        <f t="shared" si="51"/>
        <v>0.15759284706957466</v>
      </c>
      <c r="Y69" s="14">
        <f t="shared" ref="Y69:AB69" si="52">LN(Y$56+Y66)-LN(Y$56)</f>
        <v>3.8329885171079159E-2</v>
      </c>
      <c r="Z69" s="14">
        <f t="shared" si="52"/>
        <v>2.9989312089324205E-2</v>
      </c>
      <c r="AA69" s="14">
        <f t="shared" si="52"/>
        <v>5.5739282665102863E-2</v>
      </c>
      <c r="AB69" s="14">
        <f t="shared" si="52"/>
        <v>4.2484495730108485E-2</v>
      </c>
      <c r="AC69" s="14">
        <f t="shared" ref="AC69:AF69" si="53">LN(AC$56+AC66)-LN(AC$56)</f>
        <v>-4.2508362931399368E-3</v>
      </c>
      <c r="AD69" s="14">
        <f t="shared" si="53"/>
        <v>8.7927199871309369E-3</v>
      </c>
      <c r="AE69" s="14">
        <f t="shared" si="53"/>
        <v>-1.5718562918674905E-2</v>
      </c>
      <c r="AF69" s="14">
        <f t="shared" si="53"/>
        <v>-2.1138325426122151E-2</v>
      </c>
      <c r="AG69" s="14">
        <f t="shared" ref="AG69:AJ69" si="54">LN(AG$56+AG66)-LN(AG$56)</f>
        <v>5.1643538143812506E-2</v>
      </c>
      <c r="AH69" s="14">
        <f t="shared" si="54"/>
        <v>4.6310318131993711E-2</v>
      </c>
      <c r="AI69" s="14">
        <f t="shared" si="54"/>
        <v>5.4408474067879631E-2</v>
      </c>
      <c r="AJ69" s="14">
        <f t="shared" si="54"/>
        <v>5.8874705565371777E-2</v>
      </c>
      <c r="AK69" s="14">
        <f t="shared" ref="AK69:AN69" si="55">LN(AK$56+AK66)-LN(AK$56)</f>
        <v>-4.1268295751743622E-2</v>
      </c>
      <c r="AL69" s="14">
        <f t="shared" si="55"/>
        <v>-6.4308504103065545E-2</v>
      </c>
      <c r="AM69" s="14">
        <f t="shared" si="55"/>
        <v>-2.6577918541257795E-2</v>
      </c>
      <c r="AN69" s="14">
        <f t="shared" si="55"/>
        <v>-1.196527692582805E-2</v>
      </c>
      <c r="AO69" s="14">
        <f t="shared" ref="AO69:AR69" si="56">LN(AO$56+AO66)-LN(AO$56)</f>
        <v>7.3367412554863343E-3</v>
      </c>
      <c r="AP69" s="14">
        <f t="shared" si="56"/>
        <v>-1.0068561986456004E-2</v>
      </c>
      <c r="AQ69" s="14">
        <f t="shared" si="56"/>
        <v>1.7312094578361581E-2</v>
      </c>
      <c r="AR69" s="14">
        <f t="shared" si="56"/>
        <v>2.7863360660806968E-2</v>
      </c>
      <c r="AS69" s="14"/>
      <c r="AT69" s="14"/>
      <c r="AU69" s="14"/>
      <c r="AV69" s="1" t="s">
        <v>82</v>
      </c>
      <c r="AW69" s="14">
        <f t="shared" ref="AW69:AZ69" si="57">LN(AW$56+AW66)-LN(AW$56)</f>
        <v>3.6638520907962713E-2</v>
      </c>
      <c r="AX69" s="14">
        <f t="shared" si="57"/>
        <v>3.0639009135582818E-2</v>
      </c>
      <c r="AY69" s="14">
        <f t="shared" si="57"/>
        <v>4.7421098700219488E-2</v>
      </c>
      <c r="AZ69" s="14">
        <f t="shared" si="57"/>
        <v>4.3066145056638305E-2</v>
      </c>
      <c r="BA69" s="1"/>
      <c r="BB69" s="1"/>
      <c r="BC69" s="1"/>
      <c r="BD69" s="1"/>
      <c r="BE69" s="1"/>
      <c r="BF69" s="1"/>
      <c r="BG69" s="1"/>
      <c r="BH69" s="1"/>
      <c r="BI69" s="1"/>
      <c r="BJ69" s="1"/>
      <c r="BK69" s="1"/>
      <c r="BL69" s="1"/>
      <c r="BM69" s="1"/>
      <c r="BN69" s="1"/>
      <c r="BO69" s="1"/>
      <c r="BP69" s="1"/>
    </row>
    <row r="70" spans="1:71" ht="9.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row>
    <row r="71" spans="1:71" ht="9.75" customHeight="1">
      <c r="A71" s="1" t="s">
        <v>83</v>
      </c>
      <c r="B71" s="1"/>
      <c r="C71" s="1"/>
      <c r="D71" s="14">
        <f>LN(D$56+4*D65)-LN(D$56)</f>
        <v>1.0242979629476068E-2</v>
      </c>
      <c r="E71" s="14">
        <f t="shared" ref="E71:P71" si="58">LN(E$56+4*E65)-LN(E$56)</f>
        <v>2.6090824185285744E-2</v>
      </c>
      <c r="F71" s="14">
        <f t="shared" si="58"/>
        <v>6.3936822833451812E-2</v>
      </c>
      <c r="G71" s="14">
        <f t="shared" si="58"/>
        <v>4.9400333445447142E-2</v>
      </c>
      <c r="H71" s="14">
        <f t="shared" si="58"/>
        <v>8.3474142470118196E-2</v>
      </c>
      <c r="I71" s="14">
        <f t="shared" si="58"/>
        <v>9.4335952254720468E-2</v>
      </c>
      <c r="J71" s="14"/>
      <c r="K71" s="14">
        <f t="shared" si="58"/>
        <v>7.8194737596448682E-3</v>
      </c>
      <c r="L71" s="14">
        <f t="shared" si="58"/>
        <v>2.3260249146271672E-2</v>
      </c>
      <c r="M71" s="14">
        <f t="shared" si="58"/>
        <v>6.3905727788553968E-2</v>
      </c>
      <c r="N71" s="14">
        <f t="shared" si="58"/>
        <v>4.6522196725117038E-2</v>
      </c>
      <c r="O71" s="14">
        <f t="shared" si="58"/>
        <v>8.3028746391046404E-2</v>
      </c>
      <c r="P71" s="14">
        <f t="shared" si="58"/>
        <v>9.2756668418108479E-2</v>
      </c>
      <c r="Q71" s="1"/>
      <c r="R71" s="1"/>
      <c r="S71" s="1"/>
      <c r="T71" s="1"/>
      <c r="U71" s="14">
        <f t="shared" ref="U71:X71" si="59">LN(U$56+4*U65)-LN(U$56)</f>
        <v>6.1554022571351563E-2</v>
      </c>
      <c r="V71" s="14">
        <f t="shared" si="59"/>
        <v>-7.2027817903652647E-3</v>
      </c>
      <c r="W71" s="14">
        <f t="shared" si="59"/>
        <v>7.9088904146377814E-2</v>
      </c>
      <c r="X71" s="14">
        <f t="shared" si="59"/>
        <v>8.8164885927412673E-2</v>
      </c>
      <c r="Y71" s="14">
        <f t="shared" ref="Y71:AB71" si="60">LN(Y$56+4*Y65)-LN(Y$56)</f>
        <v>6.4191817349557034E-2</v>
      </c>
      <c r="Z71" s="14">
        <f t="shared" si="60"/>
        <v>5.5460334613958828E-2</v>
      </c>
      <c r="AA71" s="14">
        <f t="shared" si="60"/>
        <v>8.2406254417132896E-2</v>
      </c>
      <c r="AB71" s="14">
        <f t="shared" si="60"/>
        <v>9.6920648122838848E-2</v>
      </c>
      <c r="AC71" s="14">
        <f t="shared" ref="AC71:AF71" si="61">LN(AC$56+4*AC65)-LN(AC$56)</f>
        <v>8.0631187072794486E-2</v>
      </c>
      <c r="AD71" s="14">
        <f t="shared" si="61"/>
        <v>5.7474618501198282E-2</v>
      </c>
      <c r="AE71" s="14">
        <f t="shared" si="61"/>
        <v>0.10031603477433704</v>
      </c>
      <c r="AF71" s="14">
        <f t="shared" si="61"/>
        <v>0.10589495314925301</v>
      </c>
      <c r="AG71" s="14">
        <f t="shared" ref="AG71:AJ71" si="62">LN(AG$56+4*AG65)-LN(AG$56)</f>
        <v>1.4707254503061762E-2</v>
      </c>
      <c r="AH71" s="14">
        <f t="shared" si="62"/>
        <v>-3.1517868411741645E-2</v>
      </c>
      <c r="AI71" s="14">
        <f t="shared" si="62"/>
        <v>3.7949389980328263E-2</v>
      </c>
      <c r="AJ71" s="14">
        <f t="shared" si="62"/>
        <v>6.2108976614489997E-2</v>
      </c>
      <c r="AK71" s="14">
        <f t="shared" ref="AK71:AN71" si="63">LN(AK$56+4*AK65)-LN(AK$56)</f>
        <v>3.1690265616478364E-2</v>
      </c>
      <c r="AL71" s="14">
        <f t="shared" si="63"/>
        <v>-2.7483722477875006E-2</v>
      </c>
      <c r="AM71" s="14">
        <f t="shared" si="63"/>
        <v>6.834208351627602E-2</v>
      </c>
      <c r="AN71" s="14">
        <f t="shared" si="63"/>
        <v>8.8407681929444593E-2</v>
      </c>
      <c r="AO71" s="14">
        <f t="shared" ref="AO71:AR71" si="64">LN(AO$56+4*AO65)-LN(AO$56)</f>
        <v>2.3038892121066912E-2</v>
      </c>
      <c r="AP71" s="14">
        <f t="shared" si="64"/>
        <v>-2.9404036792691102E-2</v>
      </c>
      <c r="AQ71" s="14">
        <f t="shared" si="64"/>
        <v>5.2291852914972736E-2</v>
      </c>
      <c r="AR71" s="14">
        <f t="shared" si="64"/>
        <v>7.3936780110237521E-2</v>
      </c>
      <c r="AS71" s="14"/>
      <c r="AT71" s="14"/>
      <c r="AU71" s="14"/>
      <c r="AV71" s="1" t="s">
        <v>103</v>
      </c>
      <c r="AW71" s="14">
        <f>LN(AW$56+3*AW65)-LN(AW$56)</f>
        <v>2.7043629238494571E-2</v>
      </c>
      <c r="AX71" s="14">
        <f t="shared" ref="AX71:AZ71" si="65">LN(AX$56+3*AX65)-LN(AX$56)</f>
        <v>2.2509284445353384E-2</v>
      </c>
      <c r="AY71" s="14">
        <f t="shared" si="65"/>
        <v>3.5209607012733013E-2</v>
      </c>
      <c r="AZ71" s="14">
        <f t="shared" si="65"/>
        <v>4.8124244831390328E-2</v>
      </c>
      <c r="BA71" s="1"/>
      <c r="BB71" s="1"/>
      <c r="BC71" s="1"/>
      <c r="BD71" s="1"/>
      <c r="BE71" s="1"/>
      <c r="BF71" s="1"/>
      <c r="BG71" s="1"/>
      <c r="BH71" s="1"/>
      <c r="BI71" s="1"/>
      <c r="BJ71" s="1"/>
      <c r="BK71" s="1"/>
      <c r="BL71" s="1"/>
      <c r="BM71" s="1"/>
      <c r="BN71" s="1"/>
      <c r="BO71" s="1"/>
      <c r="BP71" s="1"/>
    </row>
    <row r="72" spans="1:71" ht="9.75" customHeight="1">
      <c r="A72" s="1" t="s">
        <v>84</v>
      </c>
      <c r="B72" s="1"/>
      <c r="C72" s="1"/>
      <c r="D72" s="14">
        <f>LN(D$56+4*D$66)-LN(D$56)</f>
        <v>-1.107069542137129E-3</v>
      </c>
      <c r="E72" s="14">
        <f>LN(E$56+4*E$66)-LN(E$56)</f>
        <v>4.5120435280469495E-2</v>
      </c>
      <c r="F72" s="14">
        <f t="shared" ref="F72:P72" si="66">LN(F$56+4*F66)-LN(F$56)</f>
        <v>8.638619353042376E-2</v>
      </c>
      <c r="G72" s="14">
        <f t="shared" si="66"/>
        <v>8.5093069803051424E-2</v>
      </c>
      <c r="H72" s="14">
        <f t="shared" si="66"/>
        <v>8.8151351266144928E-2</v>
      </c>
      <c r="I72" s="14">
        <f t="shared" si="66"/>
        <v>5.7228779389004725E-2</v>
      </c>
      <c r="J72" s="14"/>
      <c r="K72" s="14">
        <f t="shared" si="66"/>
        <v>-2.4139388207034429E-2</v>
      </c>
      <c r="L72" s="14">
        <f t="shared" si="66"/>
        <v>2.9610220519079133E-2</v>
      </c>
      <c r="M72" s="14">
        <f t="shared" si="66"/>
        <v>0.14457241944146193</v>
      </c>
      <c r="N72" s="14">
        <f t="shared" si="66"/>
        <v>0.10193494600403641</v>
      </c>
      <c r="O72" s="14">
        <f t="shared" si="66"/>
        <v>0.19027602204024907</v>
      </c>
      <c r="P72" s="14">
        <f t="shared" si="66"/>
        <v>0.18070062324465175</v>
      </c>
      <c r="Q72" s="1"/>
      <c r="R72" s="1"/>
      <c r="S72" s="1"/>
      <c r="T72" s="1"/>
      <c r="U72" s="14">
        <f t="shared" ref="U72:X73" si="67">LN(U$56+4*U66)-LN(U$56)</f>
        <v>0.50050832330803097</v>
      </c>
      <c r="V72" s="14">
        <f t="shared" si="67"/>
        <v>0.40045764151686125</v>
      </c>
      <c r="W72" s="14">
        <f t="shared" si="67"/>
        <v>0.52553907696595958</v>
      </c>
      <c r="X72" s="14">
        <f t="shared" si="67"/>
        <v>0.52043399046214889</v>
      </c>
      <c r="Y72" s="14">
        <f t="shared" ref="Y72:AB73" si="68">LN(Y$56+4*Y66)-LN(Y$56)</f>
        <v>0.14522162483404211</v>
      </c>
      <c r="Z72" s="14">
        <f t="shared" si="68"/>
        <v>0.11491143426435002</v>
      </c>
      <c r="AA72" s="14">
        <f t="shared" si="68"/>
        <v>0.20643509322627862</v>
      </c>
      <c r="AB72" s="14">
        <f t="shared" si="68"/>
        <v>0.16007553576386169</v>
      </c>
      <c r="AC72" s="14">
        <f t="shared" ref="AC72:AF73" si="69">LN(AC$56+4*AC66)-LN(AC$56)</f>
        <v>-1.7112850241290278E-2</v>
      </c>
      <c r="AD72" s="14">
        <f t="shared" si="69"/>
        <v>3.4716312385957959E-2</v>
      </c>
      <c r="AE72" s="14">
        <f t="shared" si="69"/>
        <v>-6.4413392094629707E-2</v>
      </c>
      <c r="AF72" s="14">
        <f t="shared" si="69"/>
        <v>-8.737425130067944E-2</v>
      </c>
      <c r="AG72" s="14">
        <f t="shared" ref="AG72:AJ73" si="70">LN(AG$56+4*AG66)-LN(AG$56)</f>
        <v>0.192272947569327</v>
      </c>
      <c r="AH72" s="14">
        <f t="shared" si="70"/>
        <v>0.17361505682295508</v>
      </c>
      <c r="AI72" s="14">
        <f t="shared" si="70"/>
        <v>0.20184907537035635</v>
      </c>
      <c r="AJ72" s="14">
        <f t="shared" si="70"/>
        <v>0.21718129982789414</v>
      </c>
      <c r="AK72" s="14">
        <f t="shared" ref="AK72:AN73" si="71">LN(AK$56+4*AK66)-LN(AK$56)</f>
        <v>-0.17639524931653838</v>
      </c>
      <c r="AL72" s="14">
        <f t="shared" si="71"/>
        <v>-0.28653251599280516</v>
      </c>
      <c r="AM72" s="14">
        <f t="shared" si="71"/>
        <v>-0.11083249981403132</v>
      </c>
      <c r="AN72" s="14">
        <f t="shared" si="71"/>
        <v>-4.8744871346312557E-2</v>
      </c>
      <c r="AO72" s="14">
        <f t="shared" ref="AO72:AR73" si="72">LN(AO$56+4*AO66)-LN(AO$56)</f>
        <v>2.9029423631188322E-2</v>
      </c>
      <c r="AP72" s="14">
        <f t="shared" si="72"/>
        <v>-4.089717945986493E-2</v>
      </c>
      <c r="AQ72" s="14">
        <f t="shared" si="72"/>
        <v>6.7519638466256637E-2</v>
      </c>
      <c r="AR72" s="14">
        <f t="shared" si="72"/>
        <v>0.10707766947707409</v>
      </c>
      <c r="AS72" s="14"/>
      <c r="AT72" s="14"/>
      <c r="AU72" s="14"/>
      <c r="AV72" s="1" t="s">
        <v>104</v>
      </c>
      <c r="AW72" s="14">
        <f>LN(AW$56+3*AW66)-LN(AW$56)</f>
        <v>0.10611878569543465</v>
      </c>
      <c r="AX72" s="14">
        <f t="shared" ref="AX72:AZ73" si="73">LN(AX$56+3*AX66)-LN(AX$56)</f>
        <v>8.9236904501283743E-2</v>
      </c>
      <c r="AY72" s="14">
        <f t="shared" si="73"/>
        <v>0.13600741993462329</v>
      </c>
      <c r="AZ72" s="14">
        <f t="shared" si="73"/>
        <v>0.12400439427278709</v>
      </c>
      <c r="BA72" s="1"/>
      <c r="BB72" s="1"/>
      <c r="BC72" s="1"/>
      <c r="BD72" s="1"/>
      <c r="BE72" s="1"/>
      <c r="BF72" s="1"/>
      <c r="BG72" s="1"/>
      <c r="BH72" s="1"/>
      <c r="BI72" s="1"/>
      <c r="BJ72" s="1"/>
      <c r="BK72" s="1"/>
      <c r="BL72" s="1"/>
      <c r="BM72" s="1"/>
      <c r="BN72" s="1"/>
      <c r="BO72" s="1"/>
      <c r="BP72" s="1"/>
    </row>
    <row r="73" spans="1:71" ht="9.75" customHeight="1">
      <c r="A73" s="1" t="s">
        <v>104</v>
      </c>
      <c r="B73" s="1"/>
      <c r="C73" s="1"/>
      <c r="D73" s="14">
        <f>LN(D$56+3*D$66)-LN(D$56)</f>
        <v>-8.3018723512573445E-4</v>
      </c>
      <c r="E73" s="14">
        <f t="shared" ref="E73:P73" si="74">LN(E$56+3*E$66)-LN(E$56)</f>
        <v>3.4029748586311248E-2</v>
      </c>
      <c r="F73" s="14">
        <f t="shared" si="74"/>
        <v>6.5479138903053347E-2</v>
      </c>
      <c r="G73" s="14">
        <f t="shared" si="74"/>
        <v>6.4488956071020009E-2</v>
      </c>
      <c r="H73" s="14">
        <f t="shared" si="74"/>
        <v>6.6831256036723019E-2</v>
      </c>
      <c r="I73" s="14">
        <f t="shared" si="74"/>
        <v>4.3225689775882259E-2</v>
      </c>
      <c r="J73" s="14"/>
      <c r="K73" s="14">
        <f t="shared" si="74"/>
        <v>-1.8049692641104897E-2</v>
      </c>
      <c r="L73" s="14">
        <f t="shared" si="74"/>
        <v>2.2289455750537535E-2</v>
      </c>
      <c r="M73" s="14">
        <f t="shared" si="74"/>
        <v>0.11034122005289748</v>
      </c>
      <c r="N73" s="14">
        <f t="shared" si="74"/>
        <v>7.7408696260114596E-2</v>
      </c>
      <c r="O73" s="14">
        <f t="shared" si="74"/>
        <v>0.1459925504144417</v>
      </c>
      <c r="P73" s="14">
        <f t="shared" si="74"/>
        <v>0.13849360925766652</v>
      </c>
      <c r="Q73" s="1"/>
      <c r="R73" s="1"/>
      <c r="S73" s="1"/>
      <c r="T73" s="1"/>
      <c r="U73" s="14">
        <f t="shared" si="67"/>
        <v>0</v>
      </c>
      <c r="V73" s="14">
        <f t="shared" si="67"/>
        <v>0</v>
      </c>
      <c r="W73" s="14">
        <f t="shared" si="67"/>
        <v>0</v>
      </c>
      <c r="X73" s="14">
        <f t="shared" si="67"/>
        <v>0</v>
      </c>
      <c r="Y73" s="14">
        <f t="shared" si="68"/>
        <v>0</v>
      </c>
      <c r="Z73" s="14">
        <f t="shared" si="68"/>
        <v>0</v>
      </c>
      <c r="AA73" s="14">
        <f t="shared" si="68"/>
        <v>0</v>
      </c>
      <c r="AB73" s="14">
        <f t="shared" si="68"/>
        <v>0</v>
      </c>
      <c r="AC73" s="14">
        <f t="shared" si="69"/>
        <v>0</v>
      </c>
      <c r="AD73" s="14">
        <f t="shared" si="69"/>
        <v>0</v>
      </c>
      <c r="AE73" s="14">
        <f t="shared" si="69"/>
        <v>0</v>
      </c>
      <c r="AF73" s="14">
        <f t="shared" si="69"/>
        <v>0</v>
      </c>
      <c r="AG73" s="14">
        <f t="shared" si="70"/>
        <v>0</v>
      </c>
      <c r="AH73" s="14">
        <f t="shared" si="70"/>
        <v>0</v>
      </c>
      <c r="AI73" s="14">
        <f t="shared" si="70"/>
        <v>0</v>
      </c>
      <c r="AJ73" s="14">
        <f t="shared" si="70"/>
        <v>0</v>
      </c>
      <c r="AK73" s="14">
        <f t="shared" si="71"/>
        <v>0</v>
      </c>
      <c r="AL73" s="14">
        <f t="shared" si="71"/>
        <v>0</v>
      </c>
      <c r="AM73" s="14">
        <f t="shared" si="71"/>
        <v>0</v>
      </c>
      <c r="AN73" s="14">
        <f t="shared" si="71"/>
        <v>0</v>
      </c>
      <c r="AO73" s="14">
        <f t="shared" si="72"/>
        <v>0</v>
      </c>
      <c r="AP73" s="14">
        <f t="shared" si="72"/>
        <v>0</v>
      </c>
      <c r="AQ73" s="14">
        <f t="shared" si="72"/>
        <v>0</v>
      </c>
      <c r="AR73" s="14">
        <f t="shared" si="72"/>
        <v>0</v>
      </c>
      <c r="AS73" s="14"/>
      <c r="AT73" s="14"/>
      <c r="AU73" s="14"/>
      <c r="AV73" s="1" t="s">
        <v>104</v>
      </c>
      <c r="AW73" s="14">
        <f>LN(AW$56+3*AW67)-LN(AW$56)</f>
        <v>0</v>
      </c>
      <c r="AX73" s="14">
        <f t="shared" si="73"/>
        <v>0</v>
      </c>
      <c r="AY73" s="14">
        <f t="shared" si="73"/>
        <v>0</v>
      </c>
      <c r="AZ73" s="14">
        <f t="shared" si="73"/>
        <v>0</v>
      </c>
      <c r="BA73" s="1"/>
      <c r="BB73" s="1"/>
      <c r="BC73" s="1"/>
      <c r="BD73" s="1"/>
      <c r="BE73" s="1"/>
      <c r="BF73" s="1"/>
      <c r="BG73" s="1"/>
      <c r="BH73" s="1"/>
      <c r="BI73" s="1"/>
      <c r="BJ73" s="1"/>
      <c r="BK73" s="1"/>
      <c r="BL73" s="1"/>
      <c r="BM73" s="1"/>
      <c r="BN73" s="1"/>
      <c r="BO73" s="1"/>
      <c r="BP73" s="1"/>
    </row>
    <row r="74" spans="1:71" ht="9.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row>
    <row r="75" spans="1:71" ht="9.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row>
    <row r="76" spans="1:71" ht="9.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row>
    <row r="77" spans="1:71" ht="9.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row>
    <row r="78" spans="1:71" ht="9.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row>
    <row r="79" spans="1:71" ht="9.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row>
    <row r="80" spans="1:71" ht="9.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row>
    <row r="81" spans="1:68" ht="9.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row>
    <row r="82" spans="1:68" ht="9.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row>
    <row r="83" spans="1:68" ht="9.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row>
    <row r="84" spans="1:68" ht="9.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row>
    <row r="85" spans="1:68" ht="9.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row>
    <row r="86" spans="1:68" ht="9.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row>
    <row r="87" spans="1:68" ht="9.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row>
    <row r="88" spans="1:68" ht="9.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row>
    <row r="89" spans="1:68" ht="9.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row>
    <row r="90" spans="1:68" ht="9.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row>
    <row r="91" spans="1:68" ht="9.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row>
    <row r="92" spans="1:68" ht="9.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row>
    <row r="93" spans="1:68" ht="9.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row>
    <row r="94" spans="1:68" ht="9.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row>
    <row r="95" spans="1:68" ht="9.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row>
    <row r="96" spans="1:68" ht="9.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row>
    <row r="97" spans="1:68" ht="9.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row>
    <row r="98" spans="1:68" ht="9.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row>
    <row r="99" spans="1:68" ht="9.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row>
    <row r="100" spans="1:68" ht="9.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row>
    <row r="101" spans="1:68" ht="9.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row>
    <row r="102" spans="1:68" ht="9.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row>
    <row r="103" spans="1:68" ht="9.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row>
    <row r="104" spans="1:68" ht="9.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row>
    <row r="105" spans="1:68" ht="9.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row>
    <row r="106" spans="1:68" ht="9.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row>
    <row r="107" spans="1:68" ht="9.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row>
    <row r="108" spans="1:68" ht="9.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row>
    <row r="109" spans="1:68" ht="9.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row>
    <row r="110" spans="1:68" ht="9.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row>
    <row r="111" spans="1:68" ht="9.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row>
    <row r="112" spans="1:68" ht="9.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row>
    <row r="113" spans="1:68" ht="9.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row>
    <row r="114" spans="1:68" ht="9.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row>
    <row r="115" spans="1:68" ht="9.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row>
    <row r="116" spans="1:68" ht="9.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row>
    <row r="117" spans="1:68" ht="9.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row>
    <row r="118" spans="1:68" ht="9.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row>
    <row r="119" spans="1:68" ht="9.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row>
    <row r="120" spans="1:68" ht="9.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row>
    <row r="121" spans="1:68" ht="9.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row>
    <row r="122" spans="1:68" ht="9.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row>
    <row r="123" spans="1:68" ht="9.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row>
    <row r="124" spans="1:68" ht="9.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row>
    <row r="125" spans="1:68" ht="9.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row>
    <row r="126" spans="1:68" ht="9.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row>
    <row r="127" spans="1:68" ht="9.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row>
    <row r="128" spans="1:68" ht="9.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row>
    <row r="129" spans="1:68" ht="9.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row>
    <row r="130" spans="1:68" ht="9.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row>
    <row r="131" spans="1:68" ht="9.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row>
    <row r="132" spans="1:68" ht="9.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row>
    <row r="133" spans="1:68" ht="9.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row>
    <row r="134" spans="1:68" ht="9.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row>
    <row r="135" spans="1:68" ht="9.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row>
    <row r="136" spans="1:68" ht="9.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row>
    <row r="137" spans="1:68" ht="9.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row>
    <row r="138" spans="1:68" ht="9.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row>
    <row r="139" spans="1:68" ht="9.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row>
    <row r="140" spans="1:68" ht="9.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row>
    <row r="141" spans="1:68" ht="9.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row>
    <row r="142" spans="1:68" ht="9.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row>
    <row r="143" spans="1:68" ht="9.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row>
    <row r="144" spans="1:68" ht="9.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row>
    <row r="145" spans="1:68" ht="9.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row>
    <row r="146" spans="1:68" ht="9.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row>
    <row r="147" spans="1:68" ht="9.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row>
    <row r="148" spans="1:68" ht="9.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row>
    <row r="149" spans="1:68" ht="9.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row>
    <row r="150" spans="1:68" ht="9.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row>
    <row r="151" spans="1:68" ht="9.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row>
    <row r="152" spans="1:68" ht="9.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row>
    <row r="153" spans="1:68" ht="9.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row>
    <row r="154" spans="1:68" ht="9.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row>
    <row r="155" spans="1:68" ht="9.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row>
    <row r="156" spans="1:68" ht="9.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row>
    <row r="157" spans="1:68" ht="9.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row>
    <row r="158" spans="1:68" ht="9.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row>
    <row r="159" spans="1:68" ht="9.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row>
    <row r="160" spans="1:68" ht="9.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row>
    <row r="161" spans="1:68" ht="9.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row>
    <row r="162" spans="1:68" ht="9.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row>
    <row r="163" spans="1:68" ht="9.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row>
    <row r="164" spans="1:68" ht="9.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row>
    <row r="165" spans="1:68" ht="9.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row>
    <row r="166" spans="1:68" ht="9.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row>
    <row r="167" spans="1:68" ht="9.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row>
    <row r="168" spans="1:68" ht="9.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row>
    <row r="169" spans="1:68" ht="9.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row>
    <row r="170" spans="1:68" ht="9.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row>
    <row r="171" spans="1:68" ht="9.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row>
    <row r="172" spans="1:68" ht="9.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row>
    <row r="173" spans="1:68" ht="9.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row>
    <row r="174" spans="1:68" ht="9.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row>
    <row r="175" spans="1:68" ht="9.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row>
    <row r="176" spans="1:68" ht="9.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row>
    <row r="177" spans="1:68" ht="9.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row>
    <row r="178" spans="1:68" ht="9.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row>
    <row r="179" spans="1:68" ht="9.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row>
    <row r="180" spans="1:68" ht="9.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row>
    <row r="181" spans="1:68" ht="9.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row>
    <row r="182" spans="1:68" ht="9.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row>
    <row r="183" spans="1:68" ht="9.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row>
    <row r="184" spans="1:68" ht="9.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row>
    <row r="185" spans="1:68" ht="9.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row>
    <row r="186" spans="1:68" ht="9.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row>
    <row r="187" spans="1:68" ht="9.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row>
    <row r="188" spans="1:68" ht="9.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row>
    <row r="189" spans="1:68" ht="9.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row>
    <row r="190" spans="1:68" ht="9.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row>
    <row r="191" spans="1:68" ht="9.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row>
    <row r="192" spans="1:68" ht="9.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row>
    <row r="193" spans="1:68" ht="9.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row>
    <row r="194" spans="1:68" ht="9.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row>
    <row r="195" spans="1:68" ht="9.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row>
    <row r="196" spans="1:68" ht="9.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row>
    <row r="197" spans="1:68" ht="9.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row>
    <row r="198" spans="1:68" ht="9.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row>
    <row r="199" spans="1:68" ht="9.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row>
    <row r="200" spans="1:68" ht="9.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row>
    <row r="201" spans="1:68" ht="9.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row>
    <row r="202" spans="1:68" ht="9.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row>
    <row r="203" spans="1:68" ht="9.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row>
    <row r="204" spans="1:68" ht="9.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row>
    <row r="205" spans="1:68" ht="9.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row>
    <row r="206" spans="1:68" ht="9.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row>
    <row r="207" spans="1:68" ht="9.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row>
    <row r="208" spans="1:68" ht="9.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row>
    <row r="209" spans="1:68" ht="9.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row>
    <row r="210" spans="1:68" ht="9.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row>
    <row r="211" spans="1:68" ht="9.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row>
    <row r="212" spans="1:68" ht="9.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row>
    <row r="213" spans="1:68" ht="9.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row>
    <row r="214" spans="1:68" ht="9.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row>
    <row r="215" spans="1:68" ht="9.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row>
    <row r="216" spans="1:68" ht="9.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row>
    <row r="217" spans="1:68" ht="9.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row>
    <row r="218" spans="1:68" ht="9.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row>
    <row r="219" spans="1:68" ht="9.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row>
    <row r="220" spans="1:68" ht="9.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row>
    <row r="221" spans="1:68" ht="9.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row>
    <row r="222" spans="1:68" ht="9.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row>
    <row r="223" spans="1:68" ht="9.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row>
    <row r="224" spans="1:68" ht="9.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row>
    <row r="225" spans="1:68" ht="9.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row>
    <row r="226" spans="1:68" ht="9.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row>
    <row r="227" spans="1:68" ht="9.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row>
    <row r="228" spans="1:68" ht="9.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row>
    <row r="229" spans="1:68" ht="9.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row>
    <row r="230" spans="1:68" ht="9.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row>
    <row r="231" spans="1:68" ht="9.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row>
    <row r="232" spans="1:68" ht="9.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row>
    <row r="233" spans="1:68" ht="9.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row>
    <row r="234" spans="1:68" ht="9.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row>
    <row r="235" spans="1:68" ht="9.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row>
    <row r="236" spans="1:68" ht="9.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row>
    <row r="237" spans="1:68" ht="9.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row>
    <row r="238" spans="1:68" ht="9.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row>
    <row r="239" spans="1:68" ht="9.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row>
    <row r="240" spans="1:68" ht="9.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row>
    <row r="241" spans="1:68" ht="9.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row>
    <row r="242" spans="1:68" ht="9.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row>
    <row r="243" spans="1:68" ht="9.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row>
    <row r="244" spans="1:68" ht="9.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row>
    <row r="245" spans="1:68" ht="9.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row>
    <row r="246" spans="1:68" ht="9.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row>
    <row r="247" spans="1:68" ht="9.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row>
    <row r="248" spans="1:68" ht="9.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row>
    <row r="249" spans="1:68" ht="9.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row>
    <row r="250" spans="1:68" ht="9.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row>
    <row r="251" spans="1:68" ht="9.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row>
    <row r="252" spans="1:68" ht="9.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row>
    <row r="253" spans="1:68" ht="9.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row>
    <row r="254" spans="1:68" ht="9.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row>
    <row r="255" spans="1:68" ht="9.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row>
    <row r="256" spans="1:68" ht="9.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row>
    <row r="257" spans="1:68" ht="9.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row>
    <row r="258" spans="1:68" ht="9.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row>
    <row r="259" spans="1:68" ht="9.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row>
    <row r="260" spans="1:68" ht="9.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row>
    <row r="261" spans="1:68" ht="9.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row>
    <row r="262" spans="1:68" ht="9.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row>
    <row r="263" spans="1:68" ht="9.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row>
    <row r="264" spans="1:68" ht="9.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row>
    <row r="265" spans="1:68" ht="9.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row>
    <row r="266" spans="1:68" ht="9.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row>
    <row r="267" spans="1:68" ht="9.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row>
    <row r="268" spans="1:68" ht="9.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row>
    <row r="269" spans="1:68" ht="9.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row>
    <row r="270" spans="1:68" ht="9.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row>
    <row r="271" spans="1:68" ht="9.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row>
    <row r="272" spans="1:68" ht="9.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row>
    <row r="273" spans="1:68" ht="9.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row>
    <row r="274" spans="1:68" ht="9.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row>
    <row r="275" spans="1:68" ht="9.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row>
    <row r="276" spans="1:68" ht="9.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row>
    <row r="277" spans="1:68" ht="9.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row>
    <row r="278" spans="1:68" ht="9.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row>
    <row r="279" spans="1:68" ht="9.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row>
    <row r="280" spans="1:68" ht="9.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row>
    <row r="281" spans="1:68" ht="9.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row>
    <row r="282" spans="1:68" ht="9.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row>
    <row r="283" spans="1:68" ht="9.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row>
    <row r="284" spans="1:68" ht="9.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row>
    <row r="285" spans="1:68" ht="9.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row>
    <row r="286" spans="1:68" ht="9.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row>
    <row r="287" spans="1:68" ht="9.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row>
    <row r="288" spans="1:68" ht="9.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row>
    <row r="289" spans="1:68" ht="9.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row>
    <row r="290" spans="1:68" ht="9.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row>
    <row r="291" spans="1:68" ht="9.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row>
    <row r="292" spans="1:68" ht="9.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row>
    <row r="293" spans="1:68" ht="9.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row>
    <row r="294" spans="1:68" ht="9.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row>
    <row r="295" spans="1:68" ht="9.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row>
    <row r="296" spans="1:68" ht="9.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row>
    <row r="297" spans="1:68" ht="9.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row>
    <row r="298" spans="1:68" ht="9.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row>
    <row r="299" spans="1:68" ht="9.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row>
    <row r="300" spans="1:68" ht="9.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row>
    <row r="301" spans="1:68" ht="9.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row>
    <row r="302" spans="1:68" ht="9.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row>
    <row r="303" spans="1:68" ht="9.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row>
    <row r="304" spans="1:68" ht="9.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row>
    <row r="305" spans="1:68" ht="9.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row>
    <row r="306" spans="1:68" ht="9.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row>
    <row r="307" spans="1:68" ht="9.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row>
    <row r="308" spans="1:68" ht="9.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row>
    <row r="309" spans="1:68" ht="9.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row>
    <row r="310" spans="1:68" ht="9.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row>
    <row r="311" spans="1:68" ht="9.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row>
    <row r="312" spans="1:68" ht="9.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row>
    <row r="313" spans="1:68" ht="9.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row>
    <row r="314" spans="1:68" ht="9.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row>
    <row r="315" spans="1:68" ht="9.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row>
    <row r="316" spans="1:68" ht="9.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row>
    <row r="317" spans="1:68" ht="9.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row>
    <row r="318" spans="1:68" ht="9.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row>
    <row r="319" spans="1:68" ht="9.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row>
    <row r="320" spans="1:68" ht="9.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row>
    <row r="321" spans="1:68" ht="9.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row>
    <row r="322" spans="1:68" ht="9.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row>
    <row r="323" spans="1:68" ht="9.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row>
    <row r="324" spans="1:68" ht="9.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row>
    <row r="325" spans="1:68" ht="9.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row>
    <row r="326" spans="1:68" ht="9.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row>
    <row r="327" spans="1:68" ht="9.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row>
    <row r="328" spans="1:68" ht="9.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row>
    <row r="329" spans="1:68" ht="9.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row>
    <row r="330" spans="1:68" ht="9.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row>
    <row r="331" spans="1:68" ht="9.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row>
    <row r="332" spans="1:68" ht="9.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row>
    <row r="333" spans="1:68" ht="9.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row>
    <row r="334" spans="1:68" ht="9.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row>
    <row r="335" spans="1:68" ht="9.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row>
    <row r="336" spans="1:68" ht="9.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row>
    <row r="337" spans="1:68" ht="9.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row>
    <row r="338" spans="1:68" ht="9.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row>
    <row r="339" spans="1:68" ht="9.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row>
    <row r="340" spans="1:68" ht="9.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row>
    <row r="341" spans="1:68" ht="9.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row>
    <row r="342" spans="1:68" ht="9.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row>
    <row r="343" spans="1:68" ht="9.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row>
    <row r="344" spans="1:68" ht="9.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row>
    <row r="345" spans="1:68" ht="9.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row>
    <row r="346" spans="1:68" ht="9.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row>
    <row r="347" spans="1:68" ht="9.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row>
    <row r="348" spans="1:68" ht="9.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row>
    <row r="349" spans="1:68" ht="9.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row>
    <row r="350" spans="1:68" ht="9.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row>
    <row r="351" spans="1:68" ht="9.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row>
    <row r="352" spans="1:68" ht="9.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row>
    <row r="353" spans="1:68" ht="9.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row>
    <row r="354" spans="1:68" ht="9.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row>
    <row r="355" spans="1:68" ht="9.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row>
    <row r="356" spans="1:68" ht="9.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row>
    <row r="357" spans="1:68" ht="9.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row>
    <row r="358" spans="1:68" ht="9.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row>
    <row r="359" spans="1:68" ht="9.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row>
    <row r="360" spans="1:68" ht="9.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row>
    <row r="361" spans="1:68" ht="9.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row>
    <row r="362" spans="1:68" ht="9.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row>
    <row r="363" spans="1:68" ht="9.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row>
    <row r="364" spans="1:68" ht="9.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row>
    <row r="365" spans="1:68" ht="9.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row>
    <row r="366" spans="1:68" ht="9.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row>
    <row r="367" spans="1:68" ht="9.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row>
    <row r="368" spans="1:68" ht="9.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row>
    <row r="369" spans="1:68" ht="9.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row>
    <row r="370" spans="1:68" ht="9.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row>
    <row r="371" spans="1:68" ht="9.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row>
    <row r="372" spans="1:68" ht="9.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row>
    <row r="373" spans="1:68" ht="9.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row>
    <row r="374" spans="1:68" ht="9.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row>
    <row r="375" spans="1:68" ht="9.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row>
    <row r="376" spans="1:68" ht="9.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row>
    <row r="377" spans="1:68" ht="9.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row>
    <row r="378" spans="1:68" ht="9.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row>
    <row r="379" spans="1:68" ht="9.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row>
    <row r="380" spans="1:68" ht="9.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row>
    <row r="381" spans="1:68" ht="9.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row>
    <row r="382" spans="1:68" ht="9.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row>
    <row r="383" spans="1:68" ht="9.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row>
    <row r="384" spans="1:68" ht="9.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row>
    <row r="385" spans="1:68" ht="9.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row>
    <row r="386" spans="1:68" ht="9.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row>
    <row r="387" spans="1:68" ht="9.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row>
    <row r="388" spans="1:68" ht="9.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row>
    <row r="389" spans="1:68" ht="9.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row>
    <row r="390" spans="1:68" ht="9.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row>
    <row r="391" spans="1:68" ht="9.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row>
    <row r="392" spans="1:68" ht="9.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row>
    <row r="393" spans="1:68" ht="9.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row>
    <row r="394" spans="1:68" ht="9.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row>
    <row r="395" spans="1:68" ht="9.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row>
    <row r="396" spans="1:68" ht="9.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row>
    <row r="397" spans="1:68" ht="9.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row>
    <row r="398" spans="1:68" ht="9.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row>
    <row r="399" spans="1:68" ht="9.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row>
    <row r="400" spans="1:68" ht="9.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row>
    <row r="401" spans="1:68" ht="9.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row>
    <row r="402" spans="1:68" ht="9.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row>
    <row r="403" spans="1:68" ht="9.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row>
    <row r="404" spans="1:68" ht="9.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row>
    <row r="405" spans="1:68" ht="9.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row>
    <row r="406" spans="1:68" ht="9.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row>
    <row r="407" spans="1:68" ht="9.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row>
    <row r="408" spans="1:68" ht="9.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row>
    <row r="409" spans="1:68" ht="9.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row>
    <row r="410" spans="1:68" ht="9.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row>
    <row r="411" spans="1:68" ht="9.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row>
    <row r="412" spans="1:68" ht="9.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row>
    <row r="413" spans="1:68" ht="9.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row>
    <row r="414" spans="1:68" ht="9.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row>
    <row r="415" spans="1:68" ht="9.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row>
    <row r="416" spans="1:68" ht="9.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row>
    <row r="417" spans="1:68" ht="9.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row>
    <row r="418" spans="1:68" ht="9.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row>
    <row r="419" spans="1:68" ht="9.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row>
    <row r="420" spans="1:68" ht="9.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row>
    <row r="421" spans="1:68" ht="9.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row>
    <row r="422" spans="1:68" ht="9.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row>
    <row r="423" spans="1:68" ht="9.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row>
    <row r="424" spans="1:68" ht="9.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row>
    <row r="425" spans="1:68" ht="9.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row>
    <row r="426" spans="1:68" ht="9.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row>
    <row r="427" spans="1:68" ht="9.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row>
    <row r="428" spans="1:68" ht="9.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row>
    <row r="429" spans="1:68" ht="9.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row>
    <row r="430" spans="1:68" ht="9.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row>
    <row r="431" spans="1:68" ht="9.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row>
    <row r="432" spans="1:68" ht="9.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row>
    <row r="433" spans="1:68" ht="9.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row>
    <row r="434" spans="1:68" ht="9.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row>
    <row r="435" spans="1:68" ht="9.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row>
    <row r="436" spans="1:68" ht="9.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row>
    <row r="437" spans="1:68" ht="9.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row>
    <row r="438" spans="1:68" ht="9.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row>
    <row r="439" spans="1:68" ht="9.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row>
    <row r="440" spans="1:68" ht="9.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row>
    <row r="441" spans="1:68" ht="9.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row>
    <row r="442" spans="1:68" ht="9.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row>
    <row r="443" spans="1:68" ht="9.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row>
    <row r="444" spans="1:68" ht="9.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row>
    <row r="445" spans="1:68" ht="9.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row>
    <row r="446" spans="1:68" ht="9.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row>
    <row r="447" spans="1:68" ht="9.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row>
    <row r="448" spans="1:68" ht="9.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row>
    <row r="449" spans="1:68" ht="9.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row>
    <row r="450" spans="1:68" ht="9.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row>
    <row r="451" spans="1:68" ht="9.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row>
    <row r="452" spans="1:68" ht="9.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row>
    <row r="453" spans="1:68" ht="9.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row>
    <row r="454" spans="1:68" ht="9.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row>
    <row r="455" spans="1:68" ht="9.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row>
    <row r="456" spans="1:68" ht="9.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row>
    <row r="457" spans="1:68" ht="9.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row>
    <row r="458" spans="1:68" ht="9.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row>
    <row r="459" spans="1:68" ht="9.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row>
    <row r="460" spans="1:68" ht="9.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row>
    <row r="461" spans="1:68" ht="9.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row>
    <row r="462" spans="1:68" ht="9.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row>
    <row r="463" spans="1:68" ht="9.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row>
    <row r="464" spans="1:68" ht="9.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row>
    <row r="465" spans="1:68" ht="9.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row>
    <row r="466" spans="1:68" ht="9.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row>
    <row r="467" spans="1:68" ht="9.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row>
    <row r="468" spans="1:68" ht="9.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row>
    <row r="469" spans="1:68" ht="9.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row>
    <row r="470" spans="1:68" ht="9.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row>
    <row r="471" spans="1:68" ht="9.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row>
    <row r="472" spans="1:68" ht="9.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row>
    <row r="473" spans="1:68" ht="9.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row>
    <row r="474" spans="1:68" ht="9.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row>
    <row r="475" spans="1:68" ht="9.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row>
    <row r="476" spans="1:68" ht="9.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row>
    <row r="477" spans="1:68" ht="9.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row>
    <row r="478" spans="1:68" ht="9.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row>
    <row r="479" spans="1:68" ht="9.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row>
    <row r="480" spans="1:68" ht="9.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row>
    <row r="481" spans="1:68" ht="9.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row>
    <row r="482" spans="1:68" ht="9.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row>
    <row r="483" spans="1:68" ht="9.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row>
    <row r="484" spans="1:68" ht="9.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row>
    <row r="485" spans="1:68" ht="9.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row>
    <row r="486" spans="1:68" ht="9.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row>
    <row r="487" spans="1:68" ht="9.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row>
    <row r="488" spans="1:68" ht="9.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row>
    <row r="489" spans="1:68" ht="9.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row>
    <row r="490" spans="1:68" ht="9.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row>
    <row r="491" spans="1:68" ht="9.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row>
    <row r="492" spans="1:68" ht="9.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row>
    <row r="493" spans="1:68" ht="9.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row>
    <row r="494" spans="1:68" ht="9.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row>
    <row r="495" spans="1:68" ht="9.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row>
    <row r="496" spans="1:68" ht="9.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row>
    <row r="497" spans="1:68" ht="9.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row>
    <row r="498" spans="1:68" ht="9.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row>
    <row r="499" spans="1:68" ht="9.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row>
    <row r="500" spans="1:68" ht="9.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row>
    <row r="501" spans="1:68" ht="9.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row>
    <row r="502" spans="1:68" ht="9.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row>
    <row r="503" spans="1:68" ht="9.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row>
    <row r="504" spans="1:68" ht="9.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row>
    <row r="505" spans="1:68" ht="9.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row>
    <row r="506" spans="1:68" ht="9.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row>
    <row r="507" spans="1:68" ht="9.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row>
    <row r="508" spans="1:68" ht="9.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row>
    <row r="509" spans="1:68" ht="9.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row>
    <row r="510" spans="1:68" ht="9.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row>
    <row r="511" spans="1:68" ht="9.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row>
    <row r="512" spans="1:68" ht="9.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row>
    <row r="513" spans="1:68" ht="9.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row>
    <row r="514" spans="1:68" ht="9.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row>
    <row r="515" spans="1:68" ht="9.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row>
    <row r="516" spans="1:68" ht="9.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row>
    <row r="517" spans="1:68" ht="9.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row>
    <row r="518" spans="1:68" ht="9.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row>
    <row r="519" spans="1:68" ht="9.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row>
    <row r="520" spans="1:68" ht="9.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row>
    <row r="521" spans="1:68" ht="9.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row>
    <row r="522" spans="1:68" ht="9.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row>
    <row r="523" spans="1:68" ht="9.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row>
    <row r="524" spans="1:68" ht="9.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row>
    <row r="525" spans="1:68" ht="9.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row>
    <row r="526" spans="1:68" ht="9.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row>
    <row r="527" spans="1:68" ht="9.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row>
    <row r="528" spans="1:68" ht="9.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row>
    <row r="529" spans="1:68" ht="9.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row>
    <row r="530" spans="1:68" ht="9.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row>
    <row r="531" spans="1:68" ht="9.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row>
    <row r="532" spans="1:68" ht="9.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row>
    <row r="533" spans="1:68" ht="9.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row>
    <row r="534" spans="1:68" ht="9.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row>
    <row r="535" spans="1:68" ht="9.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row>
    <row r="536" spans="1:68" ht="9.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row>
    <row r="537" spans="1:68" ht="9.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row>
    <row r="538" spans="1:68" ht="9.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row>
    <row r="539" spans="1:68" ht="9.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row>
    <row r="540" spans="1:68" ht="9.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row>
    <row r="541" spans="1:68" ht="9.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row>
    <row r="542" spans="1:68" ht="9.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row>
    <row r="543" spans="1:68" ht="9.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row>
    <row r="544" spans="1:68" ht="9.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row>
    <row r="545" spans="1:68" ht="9.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row>
    <row r="546" spans="1:68" ht="9.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row>
    <row r="547" spans="1:68" ht="9.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row>
    <row r="548" spans="1:68" ht="9.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row>
    <row r="549" spans="1:68" ht="9.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row>
    <row r="550" spans="1:68" ht="9.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row>
    <row r="551" spans="1:68" ht="9.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row>
    <row r="552" spans="1:68" ht="9.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row>
    <row r="553" spans="1:68" ht="9.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row>
    <row r="554" spans="1:68" ht="9.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row>
    <row r="555" spans="1:68" ht="9.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row>
    <row r="556" spans="1:68" ht="9.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row>
    <row r="557" spans="1:68" ht="9.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row>
    <row r="558" spans="1:68" ht="9.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row>
    <row r="559" spans="1:68" ht="9.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row>
    <row r="560" spans="1:68" ht="9.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row>
    <row r="561" spans="1:68" ht="9.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row>
    <row r="562" spans="1:68" ht="9.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row>
    <row r="563" spans="1:68" ht="9.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row>
    <row r="564" spans="1:68" ht="9.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row>
    <row r="565" spans="1:68" ht="9.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row>
    <row r="566" spans="1:68" ht="9.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row>
    <row r="567" spans="1:68" ht="9.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row>
    <row r="568" spans="1:68" ht="9.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row>
    <row r="569" spans="1:68" ht="9.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row>
    <row r="570" spans="1:68" ht="9.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row>
    <row r="571" spans="1:68" ht="9.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row>
    <row r="572" spans="1:68" ht="9.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row>
    <row r="573" spans="1:68" ht="9.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row>
    <row r="574" spans="1:68" ht="9.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row>
    <row r="575" spans="1:68" ht="9.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row>
    <row r="576" spans="1:68" ht="9.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row>
    <row r="577" spans="1:68" ht="9.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row>
    <row r="578" spans="1:68" ht="9.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row>
    <row r="579" spans="1:68" ht="9.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row>
    <row r="580" spans="1:68" ht="9.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row>
    <row r="581" spans="1:68" ht="9.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row>
    <row r="582" spans="1:68" ht="9.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row>
    <row r="583" spans="1:68" ht="9.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row>
    <row r="584" spans="1:68" ht="9.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row>
    <row r="585" spans="1:68" ht="9.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row>
    <row r="586" spans="1:68" ht="9.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row>
    <row r="587" spans="1:68" ht="9.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row>
    <row r="588" spans="1:68" ht="9.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row>
    <row r="589" spans="1:68" ht="9.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row>
    <row r="590" spans="1:68" ht="9.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row>
    <row r="591" spans="1:68" ht="9.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row>
    <row r="592" spans="1:68" ht="9.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row>
    <row r="593" spans="1:68" ht="9.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row>
    <row r="594" spans="1:68" ht="9.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row>
    <row r="595" spans="1:68" ht="9.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row>
    <row r="596" spans="1:68" ht="9.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row>
    <row r="597" spans="1:68" ht="9.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row>
    <row r="598" spans="1:68" ht="9.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row>
    <row r="599" spans="1:68" ht="9.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row>
    <row r="600" spans="1:68" ht="9.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row>
    <row r="601" spans="1:68" ht="9.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row>
    <row r="602" spans="1:68" ht="9.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row>
    <row r="603" spans="1:68" ht="9.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row>
    <row r="604" spans="1:68" ht="9.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row>
    <row r="605" spans="1:68" ht="9.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row>
    <row r="606" spans="1:68" ht="9.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row>
    <row r="607" spans="1:68" ht="9.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row>
    <row r="608" spans="1:68" ht="9.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row>
    <row r="609" spans="1:68" ht="9.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row>
    <row r="610" spans="1:68" ht="9.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row>
    <row r="611" spans="1:68" ht="9.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row>
    <row r="612" spans="1:68" ht="9.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row>
    <row r="613" spans="1:68" ht="9.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row>
    <row r="614" spans="1:68" ht="9.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row>
    <row r="615" spans="1:68" ht="9.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row>
    <row r="616" spans="1:68" ht="9.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row>
    <row r="617" spans="1:68" ht="9.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row>
    <row r="618" spans="1:68" ht="9.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row>
    <row r="619" spans="1:68" ht="9.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row>
    <row r="620" spans="1:68" ht="9.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row>
    <row r="621" spans="1:68" ht="9.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row>
    <row r="622" spans="1:68" ht="9.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row>
    <row r="623" spans="1:68" ht="9.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row>
    <row r="624" spans="1:68" ht="9.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row>
    <row r="625" spans="1:68" ht="9.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row>
    <row r="626" spans="1:68" ht="9.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row>
    <row r="627" spans="1:68" ht="9.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row>
    <row r="628" spans="1:68" ht="9.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row>
    <row r="629" spans="1:68" ht="9.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row>
    <row r="630" spans="1:68" ht="9.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row>
    <row r="631" spans="1:68" ht="9.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row>
    <row r="632" spans="1:68" ht="9.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row>
    <row r="633" spans="1:68" ht="9.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row>
    <row r="634" spans="1:68" ht="9.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row>
    <row r="635" spans="1:68" ht="9.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row>
    <row r="636" spans="1:68" ht="9.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row>
    <row r="637" spans="1:68" ht="9.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row>
    <row r="638" spans="1:68" ht="9.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row>
    <row r="639" spans="1:68" ht="9.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row>
    <row r="640" spans="1:68" ht="9.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row>
    <row r="641" spans="1:68" ht="9.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row>
    <row r="642" spans="1:68" ht="9.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row>
    <row r="643" spans="1:68" ht="9.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row>
    <row r="644" spans="1:68" ht="9.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row>
    <row r="645" spans="1:68" ht="9.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row>
    <row r="646" spans="1:68" ht="9.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row>
    <row r="647" spans="1:68" ht="9.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row>
    <row r="648" spans="1:68" ht="9.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row>
    <row r="649" spans="1:68" ht="9.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row>
    <row r="650" spans="1:68" ht="9.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row>
    <row r="651" spans="1:68" ht="9.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row>
    <row r="652" spans="1:68" ht="9.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row>
    <row r="653" spans="1:68" ht="9.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row>
    <row r="654" spans="1:68" ht="9.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row>
    <row r="655" spans="1:68" ht="9.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row>
    <row r="656" spans="1:68" ht="9.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row>
    <row r="657" spans="1:68" ht="9.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row>
    <row r="658" spans="1:68" ht="9.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row>
    <row r="659" spans="1:68" ht="9.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row>
    <row r="660" spans="1:68" ht="9.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row>
    <row r="661" spans="1:68" ht="9.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row>
    <row r="662" spans="1:68" ht="9.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row>
    <row r="663" spans="1:68" ht="9.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row>
    <row r="664" spans="1:68" ht="9.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row>
    <row r="665" spans="1:68" ht="9.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row>
    <row r="666" spans="1:68" ht="9.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row>
    <row r="667" spans="1:68" ht="9.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row>
    <row r="668" spans="1:68" ht="9.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row>
    <row r="669" spans="1:68" ht="9.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row>
    <row r="670" spans="1:68" ht="9.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row>
    <row r="671" spans="1:68" ht="9.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row>
    <row r="672" spans="1:68" ht="9.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row>
    <row r="673" spans="1:68" ht="9.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row>
    <row r="674" spans="1:68" ht="9.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row>
    <row r="675" spans="1:68" ht="9.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row>
    <row r="676" spans="1:68" ht="9.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row>
    <row r="677" spans="1:68" ht="9.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row>
    <row r="678" spans="1:68" ht="9.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row>
    <row r="679" spans="1:68" ht="9.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row>
    <row r="680" spans="1:68" ht="9.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row>
    <row r="681" spans="1:68" ht="9.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row>
    <row r="682" spans="1:68" ht="9.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row>
    <row r="683" spans="1:68" ht="9.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row>
    <row r="684" spans="1:68" ht="9.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row>
    <row r="685" spans="1:68" ht="9.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row>
    <row r="686" spans="1:68" ht="9.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row>
    <row r="687" spans="1:68" ht="9.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row>
    <row r="688" spans="1:68" ht="9.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row>
    <row r="689" spans="1:68" ht="9.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row>
    <row r="690" spans="1:68" ht="9.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row>
    <row r="691" spans="1:68" ht="9.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row>
    <row r="692" spans="1:68" ht="9.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row>
    <row r="693" spans="1:68" ht="9.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row>
    <row r="694" spans="1:68" ht="9.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row>
    <row r="695" spans="1:68" ht="9.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row>
    <row r="696" spans="1:68" ht="9.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row>
    <row r="697" spans="1:68" ht="9.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row>
    <row r="698" spans="1:68" ht="9.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row>
    <row r="699" spans="1:68" ht="9.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row>
    <row r="700" spans="1:68" ht="9.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row>
    <row r="701" spans="1:68" ht="9.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row>
    <row r="702" spans="1:68" ht="9.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row>
    <row r="703" spans="1:68" ht="9.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row>
    <row r="704" spans="1:68" ht="9.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row>
    <row r="705" spans="1:68" ht="9.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row>
    <row r="706" spans="1:68" ht="9.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row>
    <row r="707" spans="1:68" ht="9.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row>
    <row r="708" spans="1:68" ht="9.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row>
    <row r="709" spans="1:68" ht="9.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row>
    <row r="710" spans="1:68" ht="9.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row>
    <row r="711" spans="1:68" ht="9.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row>
    <row r="712" spans="1:68" ht="9.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row>
    <row r="713" spans="1:68" ht="9.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row>
    <row r="714" spans="1:68" ht="9.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row>
    <row r="715" spans="1:68" ht="9.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row>
    <row r="716" spans="1:68" ht="9.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row>
    <row r="717" spans="1:68" ht="9.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row>
    <row r="718" spans="1:68" ht="9.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row>
    <row r="719" spans="1:68" ht="9.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row>
    <row r="720" spans="1:68" ht="9.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row>
    <row r="721" spans="1:68" ht="9.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row>
    <row r="722" spans="1:68" ht="9.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row>
    <row r="723" spans="1:68" ht="9.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row>
    <row r="724" spans="1:68" ht="9.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row>
    <row r="725" spans="1:68" ht="9.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row>
    <row r="726" spans="1:68" ht="9.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row>
    <row r="727" spans="1:68" ht="9.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row>
    <row r="728" spans="1:68" ht="9.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row>
    <row r="729" spans="1:68" ht="9.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row>
    <row r="730" spans="1:68" ht="9.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row>
    <row r="731" spans="1:68" ht="9.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row>
    <row r="732" spans="1:68" ht="9.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row>
    <row r="733" spans="1:68" ht="9.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row>
    <row r="734" spans="1:68" ht="9.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row>
    <row r="735" spans="1:68" ht="9.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row>
    <row r="736" spans="1:68" ht="9.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row>
    <row r="737" spans="1:68" ht="9.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row>
    <row r="738" spans="1:68" ht="9.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row>
    <row r="739" spans="1:68" ht="9.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row>
    <row r="740" spans="1:68" ht="9.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row>
    <row r="741" spans="1:68" ht="9.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row>
    <row r="742" spans="1:68" ht="9.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row>
    <row r="743" spans="1:68" ht="9.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row>
    <row r="744" spans="1:68" ht="9.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row>
    <row r="745" spans="1:68" ht="9.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row>
    <row r="746" spans="1:68" ht="9.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row>
    <row r="747" spans="1:68" ht="9.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row>
    <row r="748" spans="1:68" ht="9.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row>
    <row r="749" spans="1:68" ht="9.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row>
    <row r="750" spans="1:68" ht="9.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row>
    <row r="751" spans="1:68" ht="9.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row>
    <row r="752" spans="1:68" ht="9.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row>
    <row r="753" spans="1:68" ht="9.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row>
    <row r="754" spans="1:68" ht="9.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row>
    <row r="755" spans="1:68" ht="9.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row>
    <row r="756" spans="1:68" ht="9.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row>
    <row r="757" spans="1:68" ht="9.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row>
    <row r="758" spans="1:68" ht="9.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row>
    <row r="759" spans="1:68" ht="9.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row>
    <row r="760" spans="1:68" ht="9.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row>
    <row r="761" spans="1:68" ht="9.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row>
    <row r="762" spans="1:68" ht="9.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row>
    <row r="763" spans="1:68" ht="9.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row>
    <row r="764" spans="1:68" ht="9.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row>
    <row r="765" spans="1:68" ht="9.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row>
    <row r="766" spans="1:68" ht="9.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row>
    <row r="767" spans="1:68" ht="9.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row>
    <row r="768" spans="1:68" ht="9.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row>
    <row r="769" spans="1:68" ht="9.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row>
    <row r="770" spans="1:68" ht="9.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row>
    <row r="771" spans="1:68" ht="9.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row>
    <row r="772" spans="1:68" ht="9.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row>
    <row r="773" spans="1:68" ht="9.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row>
    <row r="774" spans="1:68" ht="9.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row>
    <row r="775" spans="1:68" ht="9.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row>
    <row r="776" spans="1:68" ht="9.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row>
    <row r="777" spans="1:68" ht="9.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row>
    <row r="778" spans="1:68" ht="9.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row>
    <row r="779" spans="1:68" ht="9.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row>
    <row r="780" spans="1:68" ht="9.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row>
    <row r="781" spans="1:68" ht="9.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row>
    <row r="782" spans="1:68" ht="9.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row>
    <row r="783" spans="1:68" ht="9.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row>
    <row r="784" spans="1:68" ht="9.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row>
    <row r="785" spans="1:68" ht="9.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row>
    <row r="786" spans="1:68" ht="9.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row>
    <row r="787" spans="1:68" ht="9.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row>
    <row r="788" spans="1:68" ht="9.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row>
    <row r="789" spans="1:68" ht="9.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row>
    <row r="790" spans="1:68" ht="9.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row>
    <row r="791" spans="1:68" ht="9.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row>
    <row r="792" spans="1:68" ht="9.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row>
    <row r="793" spans="1:68" ht="9.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row>
    <row r="794" spans="1:68" ht="9.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row>
    <row r="795" spans="1:68" ht="9.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row>
    <row r="796" spans="1:68" ht="9.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row>
    <row r="797" spans="1:68" ht="9.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row>
    <row r="798" spans="1:68" ht="9.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row>
    <row r="799" spans="1:68" ht="9.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row>
    <row r="800" spans="1:68" ht="9.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row>
    <row r="801" spans="1:68" ht="9.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row>
    <row r="802" spans="1:68" ht="9.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row>
    <row r="803" spans="1:68" ht="9.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row>
    <row r="804" spans="1:68" ht="9.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row>
    <row r="805" spans="1:68" ht="9.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row>
    <row r="806" spans="1:68" ht="9.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row>
    <row r="807" spans="1:68" ht="9.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row>
    <row r="808" spans="1:68" ht="9.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row>
    <row r="809" spans="1:68" ht="9.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row>
    <row r="810" spans="1:68" ht="9.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row>
    <row r="811" spans="1:68" ht="9.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row>
    <row r="812" spans="1:68" ht="9.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row>
    <row r="813" spans="1:68" ht="9.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row>
    <row r="814" spans="1:68" ht="9.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row>
    <row r="815" spans="1:68" ht="9.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row>
    <row r="816" spans="1:68" ht="9.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row>
    <row r="817" spans="1:68" ht="9.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row>
    <row r="818" spans="1:68" ht="9.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row>
    <row r="819" spans="1:68" ht="9.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row>
    <row r="820" spans="1:68" ht="9.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row>
    <row r="821" spans="1:68" ht="9.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row>
    <row r="822" spans="1:68" ht="9.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row>
    <row r="823" spans="1:68" ht="9.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row>
    <row r="824" spans="1:68" ht="9.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row>
    <row r="825" spans="1:68" ht="9.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row>
    <row r="826" spans="1:68" ht="9.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row>
    <row r="827" spans="1:68" ht="9.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row>
    <row r="828" spans="1:68" ht="9.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row>
    <row r="829" spans="1:68" ht="9.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row>
    <row r="830" spans="1:68" ht="9.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row>
    <row r="831" spans="1:68" ht="9.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row>
    <row r="832" spans="1:68" ht="9.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row>
    <row r="833" spans="1:68" ht="9.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row>
    <row r="834" spans="1:68" ht="9.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row>
    <row r="835" spans="1:68" ht="9.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row>
    <row r="836" spans="1:68" ht="9.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row>
    <row r="837" spans="1:68" ht="9.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row>
    <row r="838" spans="1:68" ht="9.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row>
    <row r="839" spans="1:68" ht="9.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row>
    <row r="840" spans="1:68" ht="9.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row>
    <row r="841" spans="1:68" ht="9.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row>
    <row r="842" spans="1:68" ht="9.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row>
    <row r="843" spans="1:68" ht="9.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row>
    <row r="844" spans="1:68" ht="9.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row>
    <row r="845" spans="1:68" ht="9.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row>
    <row r="846" spans="1:68" ht="9.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row>
    <row r="847" spans="1:68" ht="9.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row>
    <row r="848" spans="1:68" ht="9.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row>
    <row r="849" spans="1:68" ht="9.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row>
    <row r="850" spans="1:68" ht="9.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row>
    <row r="851" spans="1:68" ht="9.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row>
    <row r="852" spans="1:68" ht="9.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row>
    <row r="853" spans="1:68" ht="9.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row>
    <row r="854" spans="1:68" ht="9.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row>
    <row r="855" spans="1:68" ht="9.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row>
    <row r="856" spans="1:68" ht="9.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row>
    <row r="857" spans="1:68" ht="9.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row>
    <row r="858" spans="1:68" ht="9.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row>
    <row r="859" spans="1:68" ht="9.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row>
    <row r="860" spans="1:68" ht="9.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row>
    <row r="861" spans="1:68" ht="9.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row>
    <row r="862" spans="1:68" ht="9.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row>
    <row r="863" spans="1:68" ht="9.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row>
    <row r="864" spans="1:68" ht="9.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row>
    <row r="865" spans="1:68" ht="9.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row>
    <row r="866" spans="1:68" ht="9.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row>
    <row r="867" spans="1:68" ht="9.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row>
    <row r="868" spans="1:68" ht="9.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row>
    <row r="869" spans="1:68" ht="9.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row>
    <row r="870" spans="1:68" ht="9.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row>
    <row r="871" spans="1:68" ht="9.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row>
    <row r="872" spans="1:68" ht="9.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row>
    <row r="873" spans="1:68" ht="9.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row>
    <row r="874" spans="1:68" ht="9.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row>
    <row r="875" spans="1:68" ht="9.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row>
    <row r="876" spans="1:68" ht="9.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row>
    <row r="877" spans="1:68" ht="9.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row>
    <row r="878" spans="1:68" ht="9.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row>
    <row r="879" spans="1:68" ht="9.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row>
    <row r="880" spans="1:68" ht="9.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row>
    <row r="881" spans="1:68" ht="9.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row>
    <row r="882" spans="1:68" ht="9.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row>
    <row r="883" spans="1:68" ht="9.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row>
    <row r="884" spans="1:68" ht="9.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row>
    <row r="885" spans="1:68" ht="9.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row>
    <row r="886" spans="1:68" ht="9.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row>
    <row r="887" spans="1:68" ht="9.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row>
    <row r="888" spans="1:68" ht="9.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row>
    <row r="889" spans="1:68" ht="9.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row>
    <row r="890" spans="1:68" ht="9.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row>
    <row r="891" spans="1:68" ht="9.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row>
    <row r="892" spans="1:68" ht="9.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row>
    <row r="893" spans="1:68" ht="9.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row>
    <row r="894" spans="1:68" ht="9.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row>
    <row r="895" spans="1:68" ht="9.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row>
    <row r="896" spans="1:68" ht="9.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row>
    <row r="897" spans="1:68" ht="9.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row>
    <row r="898" spans="1:68" ht="9.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row>
    <row r="899" spans="1:68" ht="9.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row>
    <row r="900" spans="1:68" ht="9.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row>
    <row r="901" spans="1:68" ht="9.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row>
    <row r="902" spans="1:68" ht="9.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row>
    <row r="903" spans="1:68" ht="9.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row>
    <row r="904" spans="1:68" ht="9.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row>
    <row r="905" spans="1:68" ht="9.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row>
    <row r="906" spans="1:68" ht="9.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row>
    <row r="907" spans="1:68" ht="9.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row>
    <row r="908" spans="1:68" ht="9.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row>
    <row r="909" spans="1:68" ht="9.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row>
    <row r="910" spans="1:68" ht="9.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row>
    <row r="911" spans="1:68" ht="9.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row>
    <row r="912" spans="1:68" ht="9.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row>
    <row r="913" spans="1:68" ht="9.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row>
    <row r="914" spans="1:68" ht="9.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row>
    <row r="915" spans="1:68" ht="9.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row>
    <row r="916" spans="1:68" ht="9.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row>
    <row r="917" spans="1:68" ht="9.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row>
    <row r="918" spans="1:68" ht="9.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row>
    <row r="919" spans="1:68" ht="9.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row>
    <row r="920" spans="1:68" ht="9.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row>
    <row r="921" spans="1:68" ht="9.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row>
    <row r="922" spans="1:68" ht="9.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row>
    <row r="923" spans="1:68" ht="9.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row>
    <row r="924" spans="1:68" ht="9.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row>
    <row r="925" spans="1:68" ht="9.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row>
    <row r="926" spans="1:68" ht="9.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row>
    <row r="927" spans="1:68" ht="9.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row>
    <row r="928" spans="1:68" ht="9.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row>
    <row r="929" spans="1:68" ht="9.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row>
    <row r="930" spans="1:68" ht="9.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row>
    <row r="931" spans="1:68" ht="9.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row>
    <row r="932" spans="1:68" ht="9.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row>
    <row r="933" spans="1:68" ht="9.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row>
    <row r="934" spans="1:68" ht="9.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row>
    <row r="935" spans="1:68" ht="9.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row>
    <row r="936" spans="1:68" ht="9.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row>
    <row r="937" spans="1:68" ht="9.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row>
    <row r="938" spans="1:68" ht="9.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row>
    <row r="939" spans="1:68" ht="9.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row>
    <row r="940" spans="1:68" ht="9.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row>
    <row r="941" spans="1:68" ht="9.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row>
    <row r="942" spans="1:68" ht="9.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row>
    <row r="943" spans="1:68" ht="9.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row>
    <row r="944" spans="1:68" ht="9.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row>
    <row r="945" spans="1:68" ht="9.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row>
    <row r="946" spans="1:68" ht="9.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row>
    <row r="947" spans="1:68" ht="9.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row>
    <row r="948" spans="1:68" ht="9.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row>
    <row r="949" spans="1:68" ht="9.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row>
    <row r="950" spans="1:68" ht="9.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row>
    <row r="951" spans="1:68" ht="9.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row>
    <row r="952" spans="1:68" ht="9.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row>
    <row r="953" spans="1:68" ht="9.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row>
    <row r="954" spans="1:68" ht="9.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row>
    <row r="955" spans="1:68" ht="9.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row>
    <row r="956" spans="1:68" ht="9.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row>
    <row r="957" spans="1:68" ht="9.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row>
    <row r="958" spans="1:68" ht="9.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row>
    <row r="959" spans="1:68" ht="9.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row>
    <row r="960" spans="1:68" ht="9.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row>
    <row r="961" spans="1:68" ht="9.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row>
    <row r="962" spans="1:68" ht="9.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row>
    <row r="963" spans="1:68" ht="9.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row>
    <row r="964" spans="1:68" ht="9.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row>
    <row r="965" spans="1:68" ht="9.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row>
    <row r="966" spans="1:68" ht="9.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row>
    <row r="967" spans="1:68" ht="9.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row>
    <row r="968" spans="1:68" ht="9.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row>
    <row r="969" spans="1:68" ht="9.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row>
    <row r="970" spans="1:68" ht="9.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row>
    <row r="971" spans="1:68" ht="9.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row>
    <row r="972" spans="1:68" ht="9.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row>
    <row r="973" spans="1:68" ht="9.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row>
    <row r="974" spans="1:68" ht="9.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row>
    <row r="975" spans="1:68" ht="9.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row>
    <row r="976" spans="1:68" ht="9.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row>
    <row r="977" spans="1:68" ht="9.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row>
    <row r="978" spans="1:68" ht="9.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row>
    <row r="979" spans="1:68" ht="9.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row>
    <row r="980" spans="1:68" ht="9.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row>
    <row r="981" spans="1:68" ht="9.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row>
    <row r="982" spans="1:68" ht="9.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row>
    <row r="983" spans="1:68" ht="9.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row>
    <row r="984" spans="1:68" ht="9.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row>
    <row r="985" spans="1:68" ht="9.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row>
    <row r="986" spans="1:68" ht="9.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row>
    <row r="987" spans="1:68" ht="9.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row>
    <row r="988" spans="1:68" ht="9.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row>
    <row r="989" spans="1:68" ht="9.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row>
    <row r="990" spans="1:68" ht="9.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row>
    <row r="991" spans="1:68" ht="9.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row>
    <row r="992" spans="1:68" ht="9.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row>
    <row r="993" spans="1:68" ht="9.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row>
    <row r="994" spans="1:68" ht="9.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row>
    <row r="995" spans="1:68" ht="9.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row>
    <row r="996" spans="1:68" ht="9.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row>
    <row r="997" spans="1:68" ht="9.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row>
    <row r="998" spans="1:68" ht="9.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row>
    <row r="999" spans="1:68" ht="9.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row>
    <row r="1000" spans="1:68" ht="9.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row>
    <row r="1001" spans="1:68" ht="9.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row>
    <row r="1002" spans="1:68" ht="9.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row>
    <row r="1003" spans="1:68" ht="9.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row>
    <row r="1004" spans="1:68" ht="9.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row>
    <row r="1005" spans="1:68" ht="9.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row>
    <row r="1006" spans="1:68" ht="9.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row>
    <row r="1007" spans="1:68" ht="9.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row>
    <row r="1008" spans="1:68" ht="9.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row>
    <row r="1009" spans="1:68" ht="9.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row>
    <row r="1010" spans="1:68" ht="9.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row>
    <row r="1011" spans="1:68" ht="9.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row>
    <row r="1012" spans="1:68" ht="9.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row>
    <row r="1013" spans="1:68" ht="9.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row>
    <row r="1014" spans="1:68" ht="9.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row>
    <row r="1015" spans="1:68" ht="9.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row>
    <row r="1016" spans="1:68" ht="9.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row>
    <row r="1017" spans="1:68" ht="9.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row>
    <row r="1018" spans="1:68" ht="9.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row>
    <row r="1019" spans="1:68" ht="9.7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row>
    <row r="1020" spans="1:68" ht="9.7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row>
    <row r="1021" spans="1:68" ht="9.7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row>
    <row r="1022" spans="1:68" ht="9.7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row>
    <row r="1023" spans="1:68" ht="9.7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row>
    <row r="1024" spans="1:68" ht="9.7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row>
    <row r="1025" spans="1:68" ht="9.7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row>
    <row r="1026" spans="1:68" ht="9.7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row>
    <row r="1027" spans="1:68" ht="9.7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row>
    <row r="1028" spans="1:68" ht="9.7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row>
    <row r="1029" spans="1:68" ht="9.7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row>
    <row r="1030" spans="1:68" ht="9.7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row>
    <row r="1031" spans="1:68" ht="9.7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row>
    <row r="1032" spans="1:68" ht="9.7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row>
    <row r="1033" spans="1:68" ht="9.7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row>
    <row r="1034" spans="1:68" ht="9.7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row>
    <row r="1035" spans="1:68" ht="9.7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row>
    <row r="1036" spans="1:68" ht="9.7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row>
    <row r="1037" spans="1:68" ht="9.7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row>
    <row r="1038" spans="1:68" ht="9.7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row>
    <row r="1039" spans="1:68" ht="9.75" customHeigh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row>
    <row r="1040" spans="1:68" ht="9.75" customHeigh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row>
    <row r="1041" spans="1:68" ht="9.75" customHeigh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row>
    <row r="1042" spans="1:68" ht="9.75" customHeight="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row>
    <row r="1043" spans="1:68" ht="9.75" customHeight="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row>
    <row r="1044" spans="1:68" ht="9.75" customHeight="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row>
    <row r="1045" spans="1:68" ht="9.75" customHeight="1">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row>
    <row r="1046" spans="1:68" ht="9.75" customHeight="1">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row>
    <row r="1047" spans="1:68" ht="9.75" customHeight="1">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row>
    <row r="1048" spans="1:68" ht="9.75" customHeight="1">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row>
    <row r="1049" spans="1:68" ht="9.75" customHeight="1">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row>
    <row r="1050" spans="1:68" ht="9.75" customHeight="1">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row>
    <row r="1051" spans="1:68" ht="9.75" customHeight="1">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row>
    <row r="1052" spans="1:68" ht="9.75" customHeight="1">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row>
    <row r="1053" spans="1:68" ht="9.75" customHeight="1">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row>
    <row r="1054" spans="1:68" ht="9.75" customHeight="1">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row>
    <row r="1055" spans="1:68" ht="9.75" customHeight="1">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row>
    <row r="1056" spans="1:68" ht="9.75" customHeight="1">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row>
    <row r="1057" spans="1:68" ht="9.75" customHeight="1">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row>
    <row r="1058" spans="1:68" ht="9.75" customHeight="1">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row>
    <row r="1059" spans="1:68" ht="9.75" customHeight="1">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row>
    <row r="1060" spans="1:68" ht="9.75" customHeight="1">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row>
    <row r="1061" spans="1:68" ht="9.75" customHeight="1">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row>
    <row r="1062" spans="1:68" ht="9.75" customHeight="1">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row>
    <row r="1063" spans="1:68" ht="9.75" customHeight="1">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row>
    <row r="1064" spans="1:68" ht="9.75" customHeight="1">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row>
    <row r="1065" spans="1:68" ht="9.75" customHeight="1">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row>
    <row r="1066" spans="1:68" ht="9.75" customHeight="1">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row>
    <row r="1067" spans="1:68" ht="9.75" customHeight="1">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row>
    <row r="1068" spans="1:68" ht="9.75" customHeight="1">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row>
    <row r="1069" spans="1:68" ht="9.75" customHeight="1">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row>
    <row r="1070" spans="1:68" ht="9.75" customHeight="1">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row>
    <row r="1071" spans="1:68" ht="9.75" customHeight="1">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row>
    <row r="1072" spans="1:68" ht="9.75" customHeight="1">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row>
    <row r="1073" spans="1:68" ht="9.75" customHeight="1">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row>
    <row r="1074" spans="1:68" ht="9.75" customHeight="1">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row>
    <row r="1075" spans="1:68" ht="9.75" customHeight="1">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row>
    <row r="1076" spans="1:68" ht="9.75" customHeight="1">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row>
    <row r="1077" spans="1:68" ht="9.75" customHeight="1">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row>
    <row r="1078" spans="1:68" ht="9.75" customHeight="1">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row>
    <row r="1079" spans="1:68" ht="9.75" customHeight="1">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row>
    <row r="1080" spans="1:68" ht="9.75" customHeight="1">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row>
    <row r="1081" spans="1:68" ht="9.75" customHeight="1">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row>
    <row r="1082" spans="1:68" ht="9.75" customHeight="1">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row>
    <row r="1083" spans="1:68" ht="9.75" customHeight="1">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row>
    <row r="1084" spans="1:68" ht="9.75" customHeight="1">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row>
    <row r="1085" spans="1:68" ht="9.75" customHeight="1">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row>
    <row r="1086" spans="1:68" ht="9.75" customHeight="1">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row>
    <row r="1087" spans="1:68" ht="9.75" customHeight="1">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row>
    <row r="1088" spans="1:68" ht="9.75" customHeight="1">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row>
    <row r="1089" spans="1:68" ht="9.75" customHeight="1">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row>
    <row r="1090" spans="1:68" ht="9.75" customHeight="1">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row>
    <row r="1091" spans="1:68" ht="9.75" customHeight="1">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row>
    <row r="1092" spans="1:68" ht="9.75" customHeight="1">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row>
    <row r="1093" spans="1:68" ht="9.75" customHeight="1">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row>
    <row r="1094" spans="1:68" ht="9.75" customHeight="1">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row>
    <row r="1095" spans="1:68" ht="9.75" customHeight="1">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row>
    <row r="1096" spans="1:68" ht="9.75" customHeight="1">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row>
    <row r="1097" spans="1:68" ht="9.75" customHeight="1">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row>
    <row r="1098" spans="1:68" ht="9.75" customHeight="1">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row>
    <row r="1099" spans="1:68" ht="9.75" customHeight="1">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row>
    <row r="1100" spans="1:68" ht="9.75" customHeight="1">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row>
    <row r="1101" spans="1:68" ht="9.75" customHeight="1">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row>
    <row r="1102" spans="1:68" ht="9.75" customHeight="1">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row>
    <row r="1103" spans="1:68" ht="9.75" customHeight="1">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row>
    <row r="1104" spans="1:68" ht="9.75" customHeight="1">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row>
    <row r="1105" spans="1:68" ht="9.75" customHeight="1">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row>
    <row r="1106" spans="1:68" ht="9.75" customHeight="1">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row>
    <row r="1107" spans="1:68" ht="9.75" customHeight="1">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row>
    <row r="1108" spans="1:68" ht="9.75" customHeight="1">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row>
    <row r="1109" spans="1:68" ht="9.75" customHeight="1">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row>
    <row r="1110" spans="1:68" ht="9.75" customHeight="1">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row>
    <row r="1111" spans="1:68" ht="9.75" customHeight="1">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row>
    <row r="1112" spans="1:68" ht="9.75" customHeight="1">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row>
    <row r="1113" spans="1:68" ht="9.75" customHeight="1">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row>
    <row r="1114" spans="1:68" ht="9.75" customHeight="1">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row>
    <row r="1115" spans="1:68" ht="9.75" customHeight="1">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row>
    <row r="1116" spans="1:68" ht="9.75" customHeight="1">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row>
    <row r="1117" spans="1:68" ht="9.75" customHeight="1">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row>
    <row r="1118" spans="1:68" ht="9.75" customHeight="1">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row>
    <row r="1119" spans="1:68" ht="9.75" customHeight="1">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row>
    <row r="1120" spans="1:68" ht="9.75" customHeight="1">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row>
    <row r="1121" spans="1:68" ht="9.75" customHeight="1">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row>
    <row r="1122" spans="1:68" ht="9.75" customHeight="1">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row>
    <row r="1123" spans="1:68" ht="9.75" customHeight="1">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row>
    <row r="1124" spans="1:68" ht="9.75" customHeight="1">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row>
    <row r="1125" spans="1:68" ht="9.75" customHeight="1">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row>
    <row r="1126" spans="1:68" ht="9.75" customHeight="1">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row>
    <row r="1127" spans="1:68" ht="9.75" customHeight="1">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row>
    <row r="1128" spans="1:68" ht="9.75" customHeight="1">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row>
    <row r="1129" spans="1:68" ht="9.75" customHeight="1">
      <c r="A1129" s="1"/>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row>
    <row r="1130" spans="1:68" ht="9.75" customHeight="1">
      <c r="A1130" s="1"/>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row>
    <row r="1131" spans="1:68" ht="9.75" customHeight="1">
      <c r="A1131" s="1"/>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row>
    <row r="1132" spans="1:68" ht="9.75" customHeight="1">
      <c r="A1132" s="1"/>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row>
    <row r="1133" spans="1:68" ht="9.75" customHeight="1">
      <c r="A1133" s="1"/>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row>
    <row r="1134" spans="1:68" ht="9.75" customHeight="1">
      <c r="A1134" s="1"/>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1"/>
      <c r="AY1134" s="1"/>
      <c r="AZ1134" s="1"/>
      <c r="BA1134" s="1"/>
      <c r="BB1134" s="1"/>
      <c r="BC1134" s="1"/>
      <c r="BD1134" s="1"/>
      <c r="BE1134" s="1"/>
      <c r="BF1134" s="1"/>
      <c r="BG1134" s="1"/>
      <c r="BH1134" s="1"/>
      <c r="BI1134" s="1"/>
      <c r="BJ1134" s="1"/>
      <c r="BK1134" s="1"/>
      <c r="BL1134" s="1"/>
      <c r="BM1134" s="1"/>
      <c r="BN1134" s="1"/>
      <c r="BO1134" s="1"/>
      <c r="BP1134" s="1"/>
    </row>
    <row r="1135" spans="1:68" ht="9.75" customHeight="1">
      <c r="A1135" s="1"/>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row>
    <row r="1136" spans="1:68" ht="9.75" customHeight="1">
      <c r="A1136" s="1"/>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row>
    <row r="1137" spans="1:68" ht="9.75" customHeight="1">
      <c r="A1137" s="1"/>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row>
    <row r="1138" spans="1:68" ht="9.75" customHeight="1">
      <c r="A1138" s="1"/>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row>
    <row r="1139" spans="1:68" ht="9.75" customHeight="1">
      <c r="A1139" s="1"/>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row>
    <row r="1140" spans="1:68" ht="9.75" customHeight="1">
      <c r="A1140" s="1"/>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row>
    <row r="1141" spans="1:68" ht="9.75" customHeight="1">
      <c r="A1141" s="1"/>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row>
    <row r="1142" spans="1:68" ht="9.75" customHeight="1">
      <c r="A1142" s="1"/>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row>
    <row r="1143" spans="1:68" ht="9.75" customHeight="1">
      <c r="A1143" s="1"/>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row>
    <row r="1144" spans="1:68" ht="9.75" customHeight="1">
      <c r="A1144" s="1"/>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row>
    <row r="1145" spans="1:68" ht="9.75" customHeight="1">
      <c r="A1145" s="1"/>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row>
    <row r="1146" spans="1:68" ht="9.75" customHeight="1">
      <c r="A1146" s="1"/>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row>
    <row r="1147" spans="1:68" ht="9.75" customHeight="1">
      <c r="A1147" s="1"/>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c r="AO1147" s="1"/>
      <c r="AP1147" s="1"/>
      <c r="AQ1147" s="1"/>
      <c r="AR1147" s="1"/>
      <c r="AS1147" s="1"/>
      <c r="AT1147" s="1"/>
      <c r="AU1147" s="1"/>
      <c r="AV1147" s="1"/>
      <c r="AW1147" s="1"/>
      <c r="AX1147" s="1"/>
      <c r="AY1147" s="1"/>
      <c r="AZ1147" s="1"/>
      <c r="BA1147" s="1"/>
      <c r="BB1147" s="1"/>
      <c r="BC1147" s="1"/>
      <c r="BD1147" s="1"/>
      <c r="BE1147" s="1"/>
      <c r="BF1147" s="1"/>
      <c r="BG1147" s="1"/>
      <c r="BH1147" s="1"/>
      <c r="BI1147" s="1"/>
      <c r="BJ1147" s="1"/>
      <c r="BK1147" s="1"/>
      <c r="BL1147" s="1"/>
      <c r="BM1147" s="1"/>
      <c r="BN1147" s="1"/>
      <c r="BO1147" s="1"/>
      <c r="BP1147" s="1"/>
    </row>
    <row r="1148" spans="1:68" ht="9.75" customHeight="1">
      <c r="A1148" s="1"/>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row>
    <row r="1149" spans="1:68" ht="9.75" customHeight="1">
      <c r="A1149" s="1"/>
      <c r="B1149" s="1"/>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row>
    <row r="1150" spans="1:68" ht="9.75" customHeight="1">
      <c r="A1150" s="1"/>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row>
    <row r="1151" spans="1:68" ht="9.75" customHeight="1">
      <c r="A1151" s="1"/>
      <c r="B1151" s="1"/>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row>
    <row r="1152" spans="1:68" ht="9.75" customHeight="1">
      <c r="A1152" s="1"/>
      <c r="B1152" s="1"/>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row>
    <row r="1153" spans="1:68" ht="9.75" customHeight="1">
      <c r="A1153" s="1"/>
      <c r="B1153" s="1"/>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row>
    <row r="1154" spans="1:68" ht="9.75" customHeight="1">
      <c r="A1154" s="1"/>
      <c r="B1154" s="1"/>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row>
    <row r="1155" spans="1:68" ht="9.75" customHeight="1">
      <c r="A1155" s="1"/>
      <c r="B1155" s="1"/>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c r="AO1155" s="1"/>
      <c r="AP1155" s="1"/>
      <c r="AQ1155" s="1"/>
      <c r="AR1155" s="1"/>
      <c r="AS1155" s="1"/>
      <c r="AT1155" s="1"/>
      <c r="AU1155" s="1"/>
      <c r="AV1155" s="1"/>
      <c r="AW1155" s="1"/>
      <c r="AX1155" s="1"/>
      <c r="AY1155" s="1"/>
      <c r="AZ1155" s="1"/>
      <c r="BA1155" s="1"/>
      <c r="BB1155" s="1"/>
      <c r="BC1155" s="1"/>
      <c r="BD1155" s="1"/>
      <c r="BE1155" s="1"/>
      <c r="BF1155" s="1"/>
      <c r="BG1155" s="1"/>
      <c r="BH1155" s="1"/>
      <c r="BI1155" s="1"/>
      <c r="BJ1155" s="1"/>
      <c r="BK1155" s="1"/>
      <c r="BL1155" s="1"/>
      <c r="BM1155" s="1"/>
      <c r="BN1155" s="1"/>
      <c r="BO1155" s="1"/>
      <c r="BP1155" s="1"/>
    </row>
    <row r="1156" spans="1:68" ht="9.75" customHeight="1">
      <c r="A1156" s="1"/>
      <c r="B1156" s="1"/>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c r="AO1156" s="1"/>
      <c r="AP1156" s="1"/>
      <c r="AQ1156" s="1"/>
      <c r="AR1156" s="1"/>
      <c r="AS1156" s="1"/>
      <c r="AT1156" s="1"/>
      <c r="AU1156" s="1"/>
      <c r="AV1156" s="1"/>
      <c r="AW1156" s="1"/>
      <c r="AX1156" s="1"/>
      <c r="AY1156" s="1"/>
      <c r="AZ1156" s="1"/>
      <c r="BA1156" s="1"/>
      <c r="BB1156" s="1"/>
      <c r="BC1156" s="1"/>
      <c r="BD1156" s="1"/>
      <c r="BE1156" s="1"/>
      <c r="BF1156" s="1"/>
      <c r="BG1156" s="1"/>
      <c r="BH1156" s="1"/>
      <c r="BI1156" s="1"/>
      <c r="BJ1156" s="1"/>
      <c r="BK1156" s="1"/>
      <c r="BL1156" s="1"/>
      <c r="BM1156" s="1"/>
      <c r="BN1156" s="1"/>
      <c r="BO1156" s="1"/>
      <c r="BP1156" s="1"/>
    </row>
    <row r="1157" spans="1:68" ht="9.75" customHeight="1">
      <c r="A1157" s="1"/>
      <c r="B1157" s="1"/>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row>
    <row r="1158" spans="1:68" ht="9.75" customHeight="1">
      <c r="A1158" s="1"/>
      <c r="B1158" s="1"/>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c r="AO1158" s="1"/>
      <c r="AP1158" s="1"/>
      <c r="AQ1158" s="1"/>
      <c r="AR1158" s="1"/>
      <c r="AS1158" s="1"/>
      <c r="AT1158" s="1"/>
      <c r="AU1158" s="1"/>
      <c r="AV1158" s="1"/>
      <c r="AW1158" s="1"/>
      <c r="AX1158" s="1"/>
      <c r="AY1158" s="1"/>
      <c r="AZ1158" s="1"/>
      <c r="BA1158" s="1"/>
      <c r="BB1158" s="1"/>
      <c r="BC1158" s="1"/>
      <c r="BD1158" s="1"/>
      <c r="BE1158" s="1"/>
      <c r="BF1158" s="1"/>
      <c r="BG1158" s="1"/>
      <c r="BH1158" s="1"/>
      <c r="BI1158" s="1"/>
      <c r="BJ1158" s="1"/>
      <c r="BK1158" s="1"/>
      <c r="BL1158" s="1"/>
      <c r="BM1158" s="1"/>
      <c r="BN1158" s="1"/>
      <c r="BO1158" s="1"/>
      <c r="BP1158" s="1"/>
    </row>
    <row r="1159" spans="1:68" ht="9.75" customHeight="1">
      <c r="A1159" s="1"/>
      <c r="B1159" s="1"/>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row>
    <row r="1160" spans="1:68" ht="9.75" customHeight="1">
      <c r="A1160" s="1"/>
      <c r="B1160" s="1"/>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row>
    <row r="1161" spans="1:68" ht="9.75" customHeight="1">
      <c r="A1161" s="1"/>
      <c r="B1161" s="1"/>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row>
    <row r="1162" spans="1:68" ht="9.75" customHeight="1">
      <c r="A1162" s="1"/>
      <c r="B1162" s="1"/>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row>
    <row r="1163" spans="1:68" ht="9.75" customHeight="1">
      <c r="A1163" s="1"/>
      <c r="B1163" s="1"/>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row>
    <row r="1164" spans="1:68" ht="9.75" customHeight="1">
      <c r="A1164" s="1"/>
      <c r="B1164" s="1"/>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row>
    <row r="1165" spans="1:68" ht="9.75" customHeight="1">
      <c r="A1165" s="1"/>
      <c r="B1165" s="1"/>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row>
    <row r="1166" spans="1:68" ht="9.75" customHeight="1">
      <c r="A1166" s="1"/>
      <c r="B1166" s="1"/>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row>
    <row r="1167" spans="1:68" ht="9.75" customHeight="1">
      <c r="A1167" s="1"/>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row>
    <row r="1168" spans="1:68" ht="9.75" customHeight="1">
      <c r="A1168" s="1"/>
      <c r="B1168" s="1"/>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row>
    <row r="1169" spans="1:68" ht="9.75" customHeight="1">
      <c r="A1169" s="1"/>
      <c r="B1169" s="1"/>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row>
    <row r="1170" spans="1:68" ht="9.75" customHeight="1">
      <c r="A1170" s="1"/>
      <c r="B1170" s="1"/>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row>
    <row r="1171" spans="1:68" ht="9.75" customHeight="1">
      <c r="A1171" s="1"/>
      <c r="B1171" s="1"/>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c r="AO1171" s="1"/>
      <c r="AP1171" s="1"/>
      <c r="AQ1171" s="1"/>
      <c r="AR1171" s="1"/>
      <c r="AS1171" s="1"/>
      <c r="AT1171" s="1"/>
      <c r="AU1171" s="1"/>
      <c r="AV1171" s="1"/>
      <c r="AW1171" s="1"/>
      <c r="AX1171" s="1"/>
      <c r="AY1171" s="1"/>
      <c r="AZ1171" s="1"/>
      <c r="BA1171" s="1"/>
      <c r="BB1171" s="1"/>
      <c r="BC1171" s="1"/>
      <c r="BD1171" s="1"/>
      <c r="BE1171" s="1"/>
      <c r="BF1171" s="1"/>
      <c r="BG1171" s="1"/>
      <c r="BH1171" s="1"/>
      <c r="BI1171" s="1"/>
      <c r="BJ1171" s="1"/>
      <c r="BK1171" s="1"/>
      <c r="BL1171" s="1"/>
      <c r="BM1171" s="1"/>
      <c r="BN1171" s="1"/>
      <c r="BO1171" s="1"/>
      <c r="BP1171" s="1"/>
    </row>
    <row r="1172" spans="1:68" ht="9.75" customHeight="1">
      <c r="A1172" s="1"/>
      <c r="B1172" s="1"/>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c r="BL1172" s="1"/>
      <c r="BM1172" s="1"/>
      <c r="BN1172" s="1"/>
      <c r="BO1172" s="1"/>
      <c r="BP1172" s="1"/>
    </row>
    <row r="1173" spans="1:68" ht="9.75" customHeight="1">
      <c r="A1173" s="1"/>
      <c r="B1173" s="1"/>
      <c r="C1173" s="1"/>
      <c r="D1173" s="1"/>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c r="AO1173" s="1"/>
      <c r="AP1173" s="1"/>
      <c r="AQ1173" s="1"/>
      <c r="AR1173" s="1"/>
      <c r="AS1173" s="1"/>
      <c r="AT1173" s="1"/>
      <c r="AU1173" s="1"/>
      <c r="AV1173" s="1"/>
      <c r="AW1173" s="1"/>
      <c r="AX1173" s="1"/>
      <c r="AY1173" s="1"/>
      <c r="AZ1173" s="1"/>
      <c r="BA1173" s="1"/>
      <c r="BB1173" s="1"/>
      <c r="BC1173" s="1"/>
      <c r="BD1173" s="1"/>
      <c r="BE1173" s="1"/>
      <c r="BF1173" s="1"/>
      <c r="BG1173" s="1"/>
      <c r="BH1173" s="1"/>
      <c r="BI1173" s="1"/>
      <c r="BJ1173" s="1"/>
      <c r="BK1173" s="1"/>
      <c r="BL1173" s="1"/>
      <c r="BM1173" s="1"/>
      <c r="BN1173" s="1"/>
      <c r="BO1173" s="1"/>
      <c r="BP1173" s="1"/>
    </row>
    <row r="1174" spans="1:68" ht="9.75" customHeight="1">
      <c r="A1174" s="1"/>
      <c r="B1174" s="1"/>
      <c r="C1174" s="1"/>
      <c r="D1174" s="1"/>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c r="BL1174" s="1"/>
      <c r="BM1174" s="1"/>
      <c r="BN1174" s="1"/>
      <c r="BO1174" s="1"/>
      <c r="BP1174" s="1"/>
    </row>
    <row r="1175" spans="1:68" ht="9.75" customHeight="1">
      <c r="A1175" s="1"/>
      <c r="B1175" s="1"/>
      <c r="C1175" s="1"/>
      <c r="D1175" s="1"/>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row>
    <row r="1176" spans="1:68" ht="9.75" customHeight="1">
      <c r="A1176" s="1"/>
      <c r="B1176" s="1"/>
      <c r="C1176" s="1"/>
      <c r="D1176" s="1"/>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c r="BL1176" s="1"/>
      <c r="BM1176" s="1"/>
      <c r="BN1176" s="1"/>
      <c r="BO1176" s="1"/>
      <c r="BP1176" s="1"/>
    </row>
    <row r="1177" spans="1:68" ht="9.75" customHeight="1">
      <c r="A1177" s="1"/>
      <c r="B1177" s="1"/>
      <c r="C1177" s="1"/>
      <c r="D1177" s="1"/>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c r="AO1177" s="1"/>
      <c r="AP1177" s="1"/>
      <c r="AQ1177" s="1"/>
      <c r="AR1177" s="1"/>
      <c r="AS1177" s="1"/>
      <c r="AT1177" s="1"/>
      <c r="AU1177" s="1"/>
      <c r="AV1177" s="1"/>
      <c r="AW1177" s="1"/>
      <c r="AX1177" s="1"/>
      <c r="AY1177" s="1"/>
      <c r="AZ1177" s="1"/>
      <c r="BA1177" s="1"/>
      <c r="BB1177" s="1"/>
      <c r="BC1177" s="1"/>
      <c r="BD1177" s="1"/>
      <c r="BE1177" s="1"/>
      <c r="BF1177" s="1"/>
      <c r="BG1177" s="1"/>
      <c r="BH1177" s="1"/>
      <c r="BI1177" s="1"/>
      <c r="BJ1177" s="1"/>
      <c r="BK1177" s="1"/>
      <c r="BL1177" s="1"/>
      <c r="BM1177" s="1"/>
      <c r="BN1177" s="1"/>
      <c r="BO1177" s="1"/>
      <c r="BP1177" s="1"/>
    </row>
    <row r="1178" spans="1:68" ht="9.75" customHeight="1">
      <c r="A1178" s="1"/>
      <c r="B1178" s="1"/>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1"/>
      <c r="BP1178" s="1"/>
    </row>
    <row r="1179" spans="1:68" ht="9.75" customHeight="1">
      <c r="A1179" s="1"/>
      <c r="B1179" s="1"/>
      <c r="C1179" s="1"/>
      <c r="D1179" s="1"/>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c r="AO1179" s="1"/>
      <c r="AP1179" s="1"/>
      <c r="AQ1179" s="1"/>
      <c r="AR1179" s="1"/>
      <c r="AS1179" s="1"/>
      <c r="AT1179" s="1"/>
      <c r="AU1179" s="1"/>
      <c r="AV1179" s="1"/>
      <c r="AW1179" s="1"/>
      <c r="AX1179" s="1"/>
      <c r="AY1179" s="1"/>
      <c r="AZ1179" s="1"/>
      <c r="BA1179" s="1"/>
      <c r="BB1179" s="1"/>
      <c r="BC1179" s="1"/>
      <c r="BD1179" s="1"/>
      <c r="BE1179" s="1"/>
      <c r="BF1179" s="1"/>
      <c r="BG1179" s="1"/>
      <c r="BH1179" s="1"/>
      <c r="BI1179" s="1"/>
      <c r="BJ1179" s="1"/>
      <c r="BK1179" s="1"/>
      <c r="BL1179" s="1"/>
      <c r="BM1179" s="1"/>
      <c r="BN1179" s="1"/>
      <c r="BO1179" s="1"/>
      <c r="BP1179" s="1"/>
    </row>
    <row r="1180" spans="1:68" ht="9.75" customHeight="1">
      <c r="A1180" s="1"/>
      <c r="B1180" s="1"/>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c r="AO1180" s="1"/>
      <c r="AP1180" s="1"/>
      <c r="AQ1180" s="1"/>
      <c r="AR1180" s="1"/>
      <c r="AS1180" s="1"/>
      <c r="AT1180" s="1"/>
      <c r="AU1180" s="1"/>
      <c r="AV1180" s="1"/>
      <c r="AW1180" s="1"/>
      <c r="AX1180" s="1"/>
      <c r="AY1180" s="1"/>
      <c r="AZ1180" s="1"/>
      <c r="BA1180" s="1"/>
      <c r="BB1180" s="1"/>
      <c r="BC1180" s="1"/>
      <c r="BD1180" s="1"/>
      <c r="BE1180" s="1"/>
      <c r="BF1180" s="1"/>
      <c r="BG1180" s="1"/>
      <c r="BH1180" s="1"/>
      <c r="BI1180" s="1"/>
      <c r="BJ1180" s="1"/>
      <c r="BK1180" s="1"/>
      <c r="BL1180" s="1"/>
      <c r="BM1180" s="1"/>
      <c r="BN1180" s="1"/>
      <c r="BO1180" s="1"/>
      <c r="BP1180" s="1"/>
    </row>
    <row r="1181" spans="1:68" ht="9.75" customHeight="1">
      <c r="A1181" s="1"/>
      <c r="B1181" s="1"/>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c r="AO1181" s="1"/>
      <c r="AP1181" s="1"/>
      <c r="AQ1181" s="1"/>
      <c r="AR1181" s="1"/>
      <c r="AS1181" s="1"/>
      <c r="AT1181" s="1"/>
      <c r="AU1181" s="1"/>
      <c r="AV1181" s="1"/>
      <c r="AW1181" s="1"/>
      <c r="AX1181" s="1"/>
      <c r="AY1181" s="1"/>
      <c r="AZ1181" s="1"/>
      <c r="BA1181" s="1"/>
      <c r="BB1181" s="1"/>
      <c r="BC1181" s="1"/>
      <c r="BD1181" s="1"/>
      <c r="BE1181" s="1"/>
      <c r="BF1181" s="1"/>
      <c r="BG1181" s="1"/>
      <c r="BH1181" s="1"/>
      <c r="BI1181" s="1"/>
      <c r="BJ1181" s="1"/>
      <c r="BK1181" s="1"/>
      <c r="BL1181" s="1"/>
      <c r="BM1181" s="1"/>
      <c r="BN1181" s="1"/>
      <c r="BO1181" s="1"/>
      <c r="BP1181" s="1"/>
    </row>
    <row r="1182" spans="1:68" ht="9.75" customHeight="1">
      <c r="A1182" s="1"/>
      <c r="B1182" s="1"/>
      <c r="C1182" s="1"/>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1"/>
      <c r="BP1182" s="1"/>
    </row>
    <row r="1183" spans="1:68" ht="9.75" customHeight="1">
      <c r="A1183" s="1"/>
      <c r="B1183" s="1"/>
      <c r="C1183" s="1"/>
      <c r="D1183" s="1"/>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c r="AO1183" s="1"/>
      <c r="AP1183" s="1"/>
      <c r="AQ1183" s="1"/>
      <c r="AR1183" s="1"/>
      <c r="AS1183" s="1"/>
      <c r="AT1183" s="1"/>
      <c r="AU1183" s="1"/>
      <c r="AV1183" s="1"/>
      <c r="AW1183" s="1"/>
      <c r="AX1183" s="1"/>
      <c r="AY1183" s="1"/>
      <c r="AZ1183" s="1"/>
      <c r="BA1183" s="1"/>
      <c r="BB1183" s="1"/>
      <c r="BC1183" s="1"/>
      <c r="BD1183" s="1"/>
      <c r="BE1183" s="1"/>
      <c r="BF1183" s="1"/>
      <c r="BG1183" s="1"/>
      <c r="BH1183" s="1"/>
      <c r="BI1183" s="1"/>
      <c r="BJ1183" s="1"/>
      <c r="BK1183" s="1"/>
      <c r="BL1183" s="1"/>
      <c r="BM1183" s="1"/>
      <c r="BN1183" s="1"/>
      <c r="BO1183" s="1"/>
      <c r="BP1183" s="1"/>
    </row>
    <row r="1184" spans="1:68" ht="9.75" customHeight="1">
      <c r="A1184" s="1"/>
      <c r="B1184" s="1"/>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c r="AO1184" s="1"/>
      <c r="AP1184" s="1"/>
      <c r="AQ1184" s="1"/>
      <c r="AR1184" s="1"/>
      <c r="AS1184" s="1"/>
      <c r="AT1184" s="1"/>
      <c r="AU1184" s="1"/>
      <c r="AV1184" s="1"/>
      <c r="AW1184" s="1"/>
      <c r="AX1184" s="1"/>
      <c r="AY1184" s="1"/>
      <c r="AZ1184" s="1"/>
      <c r="BA1184" s="1"/>
      <c r="BB1184" s="1"/>
      <c r="BC1184" s="1"/>
      <c r="BD1184" s="1"/>
      <c r="BE1184" s="1"/>
      <c r="BF1184" s="1"/>
      <c r="BG1184" s="1"/>
      <c r="BH1184" s="1"/>
      <c r="BI1184" s="1"/>
      <c r="BJ1184" s="1"/>
      <c r="BK1184" s="1"/>
      <c r="BL1184" s="1"/>
      <c r="BM1184" s="1"/>
      <c r="BN1184" s="1"/>
      <c r="BO1184" s="1"/>
      <c r="BP1184" s="1"/>
    </row>
    <row r="1185" spans="1:68" ht="9.75" customHeight="1">
      <c r="A1185" s="1"/>
      <c r="B1185" s="1"/>
      <c r="C1185" s="1"/>
      <c r="D1185" s="1"/>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c r="AO1185" s="1"/>
      <c r="AP1185" s="1"/>
      <c r="AQ1185" s="1"/>
      <c r="AR1185" s="1"/>
      <c r="AS1185" s="1"/>
      <c r="AT1185" s="1"/>
      <c r="AU1185" s="1"/>
      <c r="AV1185" s="1"/>
      <c r="AW1185" s="1"/>
      <c r="AX1185" s="1"/>
      <c r="AY1185" s="1"/>
      <c r="AZ1185" s="1"/>
      <c r="BA1185" s="1"/>
      <c r="BB1185" s="1"/>
      <c r="BC1185" s="1"/>
      <c r="BD1185" s="1"/>
      <c r="BE1185" s="1"/>
      <c r="BF1185" s="1"/>
      <c r="BG1185" s="1"/>
      <c r="BH1185" s="1"/>
      <c r="BI1185" s="1"/>
      <c r="BJ1185" s="1"/>
      <c r="BK1185" s="1"/>
      <c r="BL1185" s="1"/>
      <c r="BM1185" s="1"/>
      <c r="BN1185" s="1"/>
      <c r="BO1185" s="1"/>
      <c r="BP1185" s="1"/>
    </row>
    <row r="1186" spans="1:68" ht="9.75" customHeight="1">
      <c r="A1186" s="1"/>
      <c r="B1186" s="1"/>
      <c r="C1186" s="1"/>
      <c r="D1186" s="1"/>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c r="AO1186" s="1"/>
      <c r="AP1186" s="1"/>
      <c r="AQ1186" s="1"/>
      <c r="AR1186" s="1"/>
      <c r="AS1186" s="1"/>
      <c r="AT1186" s="1"/>
      <c r="AU1186" s="1"/>
      <c r="AV1186" s="1"/>
      <c r="AW1186" s="1"/>
      <c r="AX1186" s="1"/>
      <c r="AY1186" s="1"/>
      <c r="AZ1186" s="1"/>
      <c r="BA1186" s="1"/>
      <c r="BB1186" s="1"/>
      <c r="BC1186" s="1"/>
      <c r="BD1186" s="1"/>
      <c r="BE1186" s="1"/>
      <c r="BF1186" s="1"/>
      <c r="BG1186" s="1"/>
      <c r="BH1186" s="1"/>
      <c r="BI1186" s="1"/>
      <c r="BJ1186" s="1"/>
      <c r="BK1186" s="1"/>
      <c r="BL1186" s="1"/>
      <c r="BM1186" s="1"/>
      <c r="BN1186" s="1"/>
      <c r="BO1186" s="1"/>
      <c r="BP1186" s="1"/>
    </row>
    <row r="1187" spans="1:68" ht="9.75" customHeight="1">
      <c r="A1187" s="1"/>
      <c r="B1187" s="1"/>
      <c r="C1187" s="1"/>
      <c r="D1187" s="1"/>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c r="AO1187" s="1"/>
      <c r="AP1187" s="1"/>
      <c r="AQ1187" s="1"/>
      <c r="AR1187" s="1"/>
      <c r="AS1187" s="1"/>
      <c r="AT1187" s="1"/>
      <c r="AU1187" s="1"/>
      <c r="AV1187" s="1"/>
      <c r="AW1187" s="1"/>
      <c r="AX1187" s="1"/>
      <c r="AY1187" s="1"/>
      <c r="AZ1187" s="1"/>
      <c r="BA1187" s="1"/>
      <c r="BB1187" s="1"/>
      <c r="BC1187" s="1"/>
      <c r="BD1187" s="1"/>
      <c r="BE1187" s="1"/>
      <c r="BF1187" s="1"/>
      <c r="BG1187" s="1"/>
      <c r="BH1187" s="1"/>
      <c r="BI1187" s="1"/>
      <c r="BJ1187" s="1"/>
      <c r="BK1187" s="1"/>
      <c r="BL1187" s="1"/>
      <c r="BM1187" s="1"/>
      <c r="BN1187" s="1"/>
      <c r="BO1187" s="1"/>
      <c r="BP1187" s="1"/>
    </row>
    <row r="1188" spans="1:68" ht="9.75" customHeight="1">
      <c r="A1188" s="1"/>
      <c r="B1188" s="1"/>
      <c r="C1188" s="1"/>
      <c r="D1188" s="1"/>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c r="AO1188" s="1"/>
      <c r="AP1188" s="1"/>
      <c r="AQ1188" s="1"/>
      <c r="AR1188" s="1"/>
      <c r="AS1188" s="1"/>
      <c r="AT1188" s="1"/>
      <c r="AU1188" s="1"/>
      <c r="AV1188" s="1"/>
      <c r="AW1188" s="1"/>
      <c r="AX1188" s="1"/>
      <c r="AY1188" s="1"/>
      <c r="AZ1188" s="1"/>
      <c r="BA1188" s="1"/>
      <c r="BB1188" s="1"/>
      <c r="BC1188" s="1"/>
      <c r="BD1188" s="1"/>
      <c r="BE1188" s="1"/>
      <c r="BF1188" s="1"/>
      <c r="BG1188" s="1"/>
      <c r="BH1188" s="1"/>
      <c r="BI1188" s="1"/>
      <c r="BJ1188" s="1"/>
      <c r="BK1188" s="1"/>
      <c r="BL1188" s="1"/>
      <c r="BM1188" s="1"/>
      <c r="BN1188" s="1"/>
      <c r="BO1188" s="1"/>
      <c r="BP1188" s="1"/>
    </row>
    <row r="1189" spans="1:68" ht="9.75" customHeight="1">
      <c r="A1189" s="1"/>
      <c r="B1189" s="1"/>
      <c r="C1189" s="1"/>
      <c r="D1189" s="1"/>
      <c r="E1189" s="1"/>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c r="AO1189" s="1"/>
      <c r="AP1189" s="1"/>
      <c r="AQ1189" s="1"/>
      <c r="AR1189" s="1"/>
      <c r="AS1189" s="1"/>
      <c r="AT1189" s="1"/>
      <c r="AU1189" s="1"/>
      <c r="AV1189" s="1"/>
      <c r="AW1189" s="1"/>
      <c r="AX1189" s="1"/>
      <c r="AY1189" s="1"/>
      <c r="AZ1189" s="1"/>
      <c r="BA1189" s="1"/>
      <c r="BB1189" s="1"/>
      <c r="BC1189" s="1"/>
      <c r="BD1189" s="1"/>
      <c r="BE1189" s="1"/>
      <c r="BF1189" s="1"/>
      <c r="BG1189" s="1"/>
      <c r="BH1189" s="1"/>
      <c r="BI1189" s="1"/>
      <c r="BJ1189" s="1"/>
      <c r="BK1189" s="1"/>
      <c r="BL1189" s="1"/>
      <c r="BM1189" s="1"/>
      <c r="BN1189" s="1"/>
      <c r="BO1189" s="1"/>
      <c r="BP1189" s="1"/>
    </row>
    <row r="1190" spans="1:68" ht="9.75" customHeight="1">
      <c r="A1190" s="1"/>
      <c r="B1190" s="1"/>
      <c r="C1190" s="1"/>
      <c r="D1190" s="1"/>
      <c r="E1190" s="1"/>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c r="AO1190" s="1"/>
      <c r="AP1190" s="1"/>
      <c r="AQ1190" s="1"/>
      <c r="AR1190" s="1"/>
      <c r="AS1190" s="1"/>
      <c r="AT1190" s="1"/>
      <c r="AU1190" s="1"/>
      <c r="AV1190" s="1"/>
      <c r="AW1190" s="1"/>
      <c r="AX1190" s="1"/>
      <c r="AY1190" s="1"/>
      <c r="AZ1190" s="1"/>
      <c r="BA1190" s="1"/>
      <c r="BB1190" s="1"/>
      <c r="BC1190" s="1"/>
      <c r="BD1190" s="1"/>
      <c r="BE1190" s="1"/>
      <c r="BF1190" s="1"/>
      <c r="BG1190" s="1"/>
      <c r="BH1190" s="1"/>
      <c r="BI1190" s="1"/>
      <c r="BJ1190" s="1"/>
      <c r="BK1190" s="1"/>
      <c r="BL1190" s="1"/>
      <c r="BM1190" s="1"/>
      <c r="BN1190" s="1"/>
      <c r="BO1190" s="1"/>
      <c r="BP1190" s="1"/>
    </row>
    <row r="1191" spans="1:68" ht="9.75" customHeight="1">
      <c r="A1191" s="1"/>
      <c r="B1191" s="1"/>
      <c r="C1191" s="1"/>
      <c r="D1191" s="1"/>
      <c r="E1191" s="1"/>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c r="AO1191" s="1"/>
      <c r="AP1191" s="1"/>
      <c r="AQ1191" s="1"/>
      <c r="AR1191" s="1"/>
      <c r="AS1191" s="1"/>
      <c r="AT1191" s="1"/>
      <c r="AU1191" s="1"/>
      <c r="AV1191" s="1"/>
      <c r="AW1191" s="1"/>
      <c r="AX1191" s="1"/>
      <c r="AY1191" s="1"/>
      <c r="AZ1191" s="1"/>
      <c r="BA1191" s="1"/>
      <c r="BB1191" s="1"/>
      <c r="BC1191" s="1"/>
      <c r="BD1191" s="1"/>
      <c r="BE1191" s="1"/>
      <c r="BF1191" s="1"/>
      <c r="BG1191" s="1"/>
      <c r="BH1191" s="1"/>
      <c r="BI1191" s="1"/>
      <c r="BJ1191" s="1"/>
      <c r="BK1191" s="1"/>
      <c r="BL1191" s="1"/>
      <c r="BM1191" s="1"/>
      <c r="BN1191" s="1"/>
      <c r="BO1191" s="1"/>
      <c r="BP1191" s="1"/>
    </row>
    <row r="1192" spans="1:68" ht="9.75" customHeight="1">
      <c r="A1192" s="1"/>
      <c r="B1192" s="1"/>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c r="AO1192" s="1"/>
      <c r="AP1192" s="1"/>
      <c r="AQ1192" s="1"/>
      <c r="AR1192" s="1"/>
      <c r="AS1192" s="1"/>
      <c r="AT1192" s="1"/>
      <c r="AU1192" s="1"/>
      <c r="AV1192" s="1"/>
      <c r="AW1192" s="1"/>
      <c r="AX1192" s="1"/>
      <c r="AY1192" s="1"/>
      <c r="AZ1192" s="1"/>
      <c r="BA1192" s="1"/>
      <c r="BB1192" s="1"/>
      <c r="BC1192" s="1"/>
      <c r="BD1192" s="1"/>
      <c r="BE1192" s="1"/>
      <c r="BF1192" s="1"/>
      <c r="BG1192" s="1"/>
      <c r="BH1192" s="1"/>
      <c r="BI1192" s="1"/>
      <c r="BJ1192" s="1"/>
      <c r="BK1192" s="1"/>
      <c r="BL1192" s="1"/>
      <c r="BM1192" s="1"/>
      <c r="BN1192" s="1"/>
      <c r="BO1192" s="1"/>
      <c r="BP1192" s="1"/>
    </row>
    <row r="1193" spans="1:68" ht="9.75" customHeight="1">
      <c r="A1193" s="1"/>
      <c r="B1193" s="1"/>
      <c r="C1193" s="1"/>
      <c r="D1193" s="1"/>
      <c r="E1193" s="1"/>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c r="AO1193" s="1"/>
      <c r="AP1193" s="1"/>
      <c r="AQ1193" s="1"/>
      <c r="AR1193" s="1"/>
      <c r="AS1193" s="1"/>
      <c r="AT1193" s="1"/>
      <c r="AU1193" s="1"/>
      <c r="AV1193" s="1"/>
      <c r="AW1193" s="1"/>
      <c r="AX1193" s="1"/>
      <c r="AY1193" s="1"/>
      <c r="AZ1193" s="1"/>
      <c r="BA1193" s="1"/>
      <c r="BB1193" s="1"/>
      <c r="BC1193" s="1"/>
      <c r="BD1193" s="1"/>
      <c r="BE1193" s="1"/>
      <c r="BF1193" s="1"/>
      <c r="BG1193" s="1"/>
      <c r="BH1193" s="1"/>
      <c r="BI1193" s="1"/>
      <c r="BJ1193" s="1"/>
      <c r="BK1193" s="1"/>
      <c r="BL1193" s="1"/>
      <c r="BM1193" s="1"/>
      <c r="BN1193" s="1"/>
      <c r="BO1193" s="1"/>
      <c r="BP1193" s="1"/>
    </row>
    <row r="1194" spans="1:68" ht="9.75" customHeight="1">
      <c r="A1194" s="1"/>
      <c r="B1194" s="1"/>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1"/>
      <c r="AO1194" s="1"/>
      <c r="AP1194" s="1"/>
      <c r="AQ1194" s="1"/>
      <c r="AR1194" s="1"/>
      <c r="AS1194" s="1"/>
      <c r="AT1194" s="1"/>
      <c r="AU1194" s="1"/>
      <c r="AV1194" s="1"/>
      <c r="AW1194" s="1"/>
      <c r="AX1194" s="1"/>
      <c r="AY1194" s="1"/>
      <c r="AZ1194" s="1"/>
      <c r="BA1194" s="1"/>
      <c r="BB1194" s="1"/>
      <c r="BC1194" s="1"/>
      <c r="BD1194" s="1"/>
      <c r="BE1194" s="1"/>
      <c r="BF1194" s="1"/>
      <c r="BG1194" s="1"/>
      <c r="BH1194" s="1"/>
      <c r="BI1194" s="1"/>
      <c r="BJ1194" s="1"/>
      <c r="BK1194" s="1"/>
      <c r="BL1194" s="1"/>
      <c r="BM1194" s="1"/>
      <c r="BN1194" s="1"/>
      <c r="BO1194" s="1"/>
      <c r="BP1194" s="1"/>
    </row>
    <row r="1195" spans="1:68" ht="9.75" customHeight="1">
      <c r="A1195" s="1"/>
      <c r="B1195" s="1"/>
      <c r="C1195" s="1"/>
      <c r="D1195" s="1"/>
      <c r="E1195" s="1"/>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c r="AL1195" s="1"/>
      <c r="AM1195" s="1"/>
      <c r="AN1195" s="1"/>
      <c r="AO1195" s="1"/>
      <c r="AP1195" s="1"/>
      <c r="AQ1195" s="1"/>
      <c r="AR1195" s="1"/>
      <c r="AS1195" s="1"/>
      <c r="AT1195" s="1"/>
      <c r="AU1195" s="1"/>
      <c r="AV1195" s="1"/>
      <c r="AW1195" s="1"/>
      <c r="AX1195" s="1"/>
      <c r="AY1195" s="1"/>
      <c r="AZ1195" s="1"/>
      <c r="BA1195" s="1"/>
      <c r="BB1195" s="1"/>
      <c r="BC1195" s="1"/>
      <c r="BD1195" s="1"/>
      <c r="BE1195" s="1"/>
      <c r="BF1195" s="1"/>
      <c r="BG1195" s="1"/>
      <c r="BH1195" s="1"/>
      <c r="BI1195" s="1"/>
      <c r="BJ1195" s="1"/>
      <c r="BK1195" s="1"/>
      <c r="BL1195" s="1"/>
      <c r="BM1195" s="1"/>
      <c r="BN1195" s="1"/>
      <c r="BO1195" s="1"/>
      <c r="BP1195" s="1"/>
    </row>
    <row r="1196" spans="1:68" ht="9.75" customHeight="1">
      <c r="A1196" s="1"/>
      <c r="B1196" s="1"/>
      <c r="C1196" s="1"/>
      <c r="D1196" s="1"/>
      <c r="E1196" s="1"/>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c r="AO1196" s="1"/>
      <c r="AP1196" s="1"/>
      <c r="AQ1196" s="1"/>
      <c r="AR1196" s="1"/>
      <c r="AS1196" s="1"/>
      <c r="AT1196" s="1"/>
      <c r="AU1196" s="1"/>
      <c r="AV1196" s="1"/>
      <c r="AW1196" s="1"/>
      <c r="AX1196" s="1"/>
      <c r="AY1196" s="1"/>
      <c r="AZ1196" s="1"/>
      <c r="BA1196" s="1"/>
      <c r="BB1196" s="1"/>
      <c r="BC1196" s="1"/>
      <c r="BD1196" s="1"/>
      <c r="BE1196" s="1"/>
      <c r="BF1196" s="1"/>
      <c r="BG1196" s="1"/>
      <c r="BH1196" s="1"/>
      <c r="BI1196" s="1"/>
      <c r="BJ1196" s="1"/>
      <c r="BK1196" s="1"/>
      <c r="BL1196" s="1"/>
      <c r="BM1196" s="1"/>
      <c r="BN1196" s="1"/>
      <c r="BO1196" s="1"/>
      <c r="BP1196" s="1"/>
    </row>
    <row r="1197" spans="1:68" ht="9.75" customHeight="1">
      <c r="A1197" s="1"/>
      <c r="B1197" s="1"/>
      <c r="C1197" s="1"/>
      <c r="D1197" s="1"/>
      <c r="E1197" s="1"/>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c r="AK1197" s="1"/>
      <c r="AL1197" s="1"/>
      <c r="AM1197" s="1"/>
      <c r="AN1197" s="1"/>
      <c r="AO1197" s="1"/>
      <c r="AP1197" s="1"/>
      <c r="AQ1197" s="1"/>
      <c r="AR1197" s="1"/>
      <c r="AS1197" s="1"/>
      <c r="AT1197" s="1"/>
      <c r="AU1197" s="1"/>
      <c r="AV1197" s="1"/>
      <c r="AW1197" s="1"/>
      <c r="AX1197" s="1"/>
      <c r="AY1197" s="1"/>
      <c r="AZ1197" s="1"/>
      <c r="BA1197" s="1"/>
      <c r="BB1197" s="1"/>
      <c r="BC1197" s="1"/>
      <c r="BD1197" s="1"/>
      <c r="BE1197" s="1"/>
      <c r="BF1197" s="1"/>
      <c r="BG1197" s="1"/>
      <c r="BH1197" s="1"/>
      <c r="BI1197" s="1"/>
      <c r="BJ1197" s="1"/>
      <c r="BK1197" s="1"/>
      <c r="BL1197" s="1"/>
      <c r="BM1197" s="1"/>
      <c r="BN1197" s="1"/>
      <c r="BO1197" s="1"/>
      <c r="BP1197" s="1"/>
    </row>
    <row r="1198" spans="1:68" ht="9.75" customHeight="1">
      <c r="A1198" s="1"/>
      <c r="B1198" s="1"/>
      <c r="C1198" s="1"/>
      <c r="D1198" s="1"/>
      <c r="E1198" s="1"/>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c r="AO1198" s="1"/>
      <c r="AP1198" s="1"/>
      <c r="AQ1198" s="1"/>
      <c r="AR1198" s="1"/>
      <c r="AS1198" s="1"/>
      <c r="AT1198" s="1"/>
      <c r="AU1198" s="1"/>
      <c r="AV1198" s="1"/>
      <c r="AW1198" s="1"/>
      <c r="AX1198" s="1"/>
      <c r="AY1198" s="1"/>
      <c r="AZ1198" s="1"/>
      <c r="BA1198" s="1"/>
      <c r="BB1198" s="1"/>
      <c r="BC1198" s="1"/>
      <c r="BD1198" s="1"/>
      <c r="BE1198" s="1"/>
      <c r="BF1198" s="1"/>
      <c r="BG1198" s="1"/>
      <c r="BH1198" s="1"/>
      <c r="BI1198" s="1"/>
      <c r="BJ1198" s="1"/>
      <c r="BK1198" s="1"/>
      <c r="BL1198" s="1"/>
      <c r="BM1198" s="1"/>
      <c r="BN1198" s="1"/>
      <c r="BO1198" s="1"/>
      <c r="BP1198" s="1"/>
    </row>
    <row r="1199" spans="1:68" ht="9.75" customHeight="1">
      <c r="A1199" s="1"/>
      <c r="B1199" s="1"/>
      <c r="C1199" s="1"/>
      <c r="D1199" s="1"/>
      <c r="E1199" s="1"/>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c r="AO1199" s="1"/>
      <c r="AP1199" s="1"/>
      <c r="AQ1199" s="1"/>
      <c r="AR1199" s="1"/>
      <c r="AS1199" s="1"/>
      <c r="AT1199" s="1"/>
      <c r="AU1199" s="1"/>
      <c r="AV1199" s="1"/>
      <c r="AW1199" s="1"/>
      <c r="AX1199" s="1"/>
      <c r="AY1199" s="1"/>
      <c r="AZ1199" s="1"/>
      <c r="BA1199" s="1"/>
      <c r="BB1199" s="1"/>
      <c r="BC1199" s="1"/>
      <c r="BD1199" s="1"/>
      <c r="BE1199" s="1"/>
      <c r="BF1199" s="1"/>
      <c r="BG1199" s="1"/>
      <c r="BH1199" s="1"/>
      <c r="BI1199" s="1"/>
      <c r="BJ1199" s="1"/>
      <c r="BK1199" s="1"/>
      <c r="BL1199" s="1"/>
      <c r="BM1199" s="1"/>
      <c r="BN1199" s="1"/>
      <c r="BO1199" s="1"/>
      <c r="BP1199" s="1"/>
    </row>
    <row r="1200" spans="1:68" ht="9.75" customHeight="1">
      <c r="A1200" s="1"/>
      <c r="B1200" s="1"/>
      <c r="C1200" s="1"/>
      <c r="D1200" s="1"/>
      <c r="E1200" s="1"/>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c r="AO1200" s="1"/>
      <c r="AP1200" s="1"/>
      <c r="AQ1200" s="1"/>
      <c r="AR1200" s="1"/>
      <c r="AS1200" s="1"/>
      <c r="AT1200" s="1"/>
      <c r="AU1200" s="1"/>
      <c r="AV1200" s="1"/>
      <c r="AW1200" s="1"/>
      <c r="AX1200" s="1"/>
      <c r="AY1200" s="1"/>
      <c r="AZ1200" s="1"/>
      <c r="BA1200" s="1"/>
      <c r="BB1200" s="1"/>
      <c r="BC1200" s="1"/>
      <c r="BD1200" s="1"/>
      <c r="BE1200" s="1"/>
      <c r="BF1200" s="1"/>
      <c r="BG1200" s="1"/>
      <c r="BH1200" s="1"/>
      <c r="BI1200" s="1"/>
      <c r="BJ1200" s="1"/>
      <c r="BK1200" s="1"/>
      <c r="BL1200" s="1"/>
      <c r="BM1200" s="1"/>
      <c r="BN1200" s="1"/>
      <c r="BO1200" s="1"/>
      <c r="BP1200" s="1"/>
    </row>
    <row r="1201" spans="1:68" ht="9.75" customHeight="1">
      <c r="A1201" s="1"/>
      <c r="B1201" s="1"/>
      <c r="C1201" s="1"/>
      <c r="D1201" s="1"/>
      <c r="E1201" s="1"/>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c r="AO1201" s="1"/>
      <c r="AP1201" s="1"/>
      <c r="AQ1201" s="1"/>
      <c r="AR1201" s="1"/>
      <c r="AS1201" s="1"/>
      <c r="AT1201" s="1"/>
      <c r="AU1201" s="1"/>
      <c r="AV1201" s="1"/>
      <c r="AW1201" s="1"/>
      <c r="AX1201" s="1"/>
      <c r="AY1201" s="1"/>
      <c r="AZ1201" s="1"/>
      <c r="BA1201" s="1"/>
      <c r="BB1201" s="1"/>
      <c r="BC1201" s="1"/>
      <c r="BD1201" s="1"/>
      <c r="BE1201" s="1"/>
      <c r="BF1201" s="1"/>
      <c r="BG1201" s="1"/>
      <c r="BH1201" s="1"/>
      <c r="BI1201" s="1"/>
      <c r="BJ1201" s="1"/>
      <c r="BK1201" s="1"/>
      <c r="BL1201" s="1"/>
      <c r="BM1201" s="1"/>
      <c r="BN1201" s="1"/>
      <c r="BO1201" s="1"/>
      <c r="BP1201" s="1"/>
    </row>
    <row r="1202" spans="1:68" ht="9.75" customHeight="1">
      <c r="A1202" s="1"/>
      <c r="B1202" s="1"/>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c r="AO1202" s="1"/>
      <c r="AP1202" s="1"/>
      <c r="AQ1202" s="1"/>
      <c r="AR1202" s="1"/>
      <c r="AS1202" s="1"/>
      <c r="AT1202" s="1"/>
      <c r="AU1202" s="1"/>
      <c r="AV1202" s="1"/>
      <c r="AW1202" s="1"/>
      <c r="AX1202" s="1"/>
      <c r="AY1202" s="1"/>
      <c r="AZ1202" s="1"/>
      <c r="BA1202" s="1"/>
      <c r="BB1202" s="1"/>
      <c r="BC1202" s="1"/>
      <c r="BD1202" s="1"/>
      <c r="BE1202" s="1"/>
      <c r="BF1202" s="1"/>
      <c r="BG1202" s="1"/>
      <c r="BH1202" s="1"/>
      <c r="BI1202" s="1"/>
      <c r="BJ1202" s="1"/>
      <c r="BK1202" s="1"/>
      <c r="BL1202" s="1"/>
      <c r="BM1202" s="1"/>
      <c r="BN1202" s="1"/>
      <c r="BO1202" s="1"/>
      <c r="BP1202" s="1"/>
    </row>
    <row r="1203" spans="1:68" ht="9.75" customHeight="1">
      <c r="A1203" s="1"/>
      <c r="B1203" s="1"/>
      <c r="C1203" s="1"/>
      <c r="D1203" s="1"/>
      <c r="E1203" s="1"/>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c r="AO1203" s="1"/>
      <c r="AP1203" s="1"/>
      <c r="AQ1203" s="1"/>
      <c r="AR1203" s="1"/>
      <c r="AS1203" s="1"/>
      <c r="AT1203" s="1"/>
      <c r="AU1203" s="1"/>
      <c r="AV1203" s="1"/>
      <c r="AW1203" s="1"/>
      <c r="AX1203" s="1"/>
      <c r="AY1203" s="1"/>
      <c r="AZ1203" s="1"/>
      <c r="BA1203" s="1"/>
      <c r="BB1203" s="1"/>
      <c r="BC1203" s="1"/>
      <c r="BD1203" s="1"/>
      <c r="BE1203" s="1"/>
      <c r="BF1203" s="1"/>
      <c r="BG1203" s="1"/>
      <c r="BH1203" s="1"/>
      <c r="BI1203" s="1"/>
      <c r="BJ1203" s="1"/>
      <c r="BK1203" s="1"/>
      <c r="BL1203" s="1"/>
      <c r="BM1203" s="1"/>
      <c r="BN1203" s="1"/>
      <c r="BO1203" s="1"/>
      <c r="BP1203" s="1"/>
    </row>
    <row r="1204" spans="1:68" ht="9.75" customHeight="1">
      <c r="A1204" s="1"/>
      <c r="B1204" s="1"/>
      <c r="C1204" s="1"/>
      <c r="D1204" s="1"/>
      <c r="E1204" s="1"/>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c r="AO1204" s="1"/>
      <c r="AP1204" s="1"/>
      <c r="AQ1204" s="1"/>
      <c r="AR1204" s="1"/>
      <c r="AS1204" s="1"/>
      <c r="AT1204" s="1"/>
      <c r="AU1204" s="1"/>
      <c r="AV1204" s="1"/>
      <c r="AW1204" s="1"/>
      <c r="AX1204" s="1"/>
      <c r="AY1204" s="1"/>
      <c r="AZ1204" s="1"/>
      <c r="BA1204" s="1"/>
      <c r="BB1204" s="1"/>
      <c r="BC1204" s="1"/>
      <c r="BD1204" s="1"/>
      <c r="BE1204" s="1"/>
      <c r="BF1204" s="1"/>
      <c r="BG1204" s="1"/>
      <c r="BH1204" s="1"/>
      <c r="BI1204" s="1"/>
      <c r="BJ1204" s="1"/>
      <c r="BK1204" s="1"/>
      <c r="BL1204" s="1"/>
      <c r="BM1204" s="1"/>
      <c r="BN1204" s="1"/>
      <c r="BO1204" s="1"/>
      <c r="BP1204" s="1"/>
    </row>
    <row r="1205" spans="1:68" ht="9.75" customHeight="1">
      <c r="A1205" s="1"/>
      <c r="B1205" s="1"/>
      <c r="C1205" s="1"/>
      <c r="D1205" s="1"/>
      <c r="E1205" s="1"/>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c r="AO1205" s="1"/>
      <c r="AP1205" s="1"/>
      <c r="AQ1205" s="1"/>
      <c r="AR1205" s="1"/>
      <c r="AS1205" s="1"/>
      <c r="AT1205" s="1"/>
      <c r="AU1205" s="1"/>
      <c r="AV1205" s="1"/>
      <c r="AW1205" s="1"/>
      <c r="AX1205" s="1"/>
      <c r="AY1205" s="1"/>
      <c r="AZ1205" s="1"/>
      <c r="BA1205" s="1"/>
      <c r="BB1205" s="1"/>
      <c r="BC1205" s="1"/>
      <c r="BD1205" s="1"/>
      <c r="BE1205" s="1"/>
      <c r="BF1205" s="1"/>
      <c r="BG1205" s="1"/>
      <c r="BH1205" s="1"/>
      <c r="BI1205" s="1"/>
      <c r="BJ1205" s="1"/>
      <c r="BK1205" s="1"/>
      <c r="BL1205" s="1"/>
      <c r="BM1205" s="1"/>
      <c r="BN1205" s="1"/>
      <c r="BO1205" s="1"/>
      <c r="BP1205" s="1"/>
    </row>
    <row r="1206" spans="1:68" ht="9.75" customHeight="1">
      <c r="A1206" s="1"/>
      <c r="B1206" s="1"/>
      <c r="C1206" s="1"/>
      <c r="D1206" s="1"/>
      <c r="E1206" s="1"/>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c r="AO1206" s="1"/>
      <c r="AP1206" s="1"/>
      <c r="AQ1206" s="1"/>
      <c r="AR1206" s="1"/>
      <c r="AS1206" s="1"/>
      <c r="AT1206" s="1"/>
      <c r="AU1206" s="1"/>
      <c r="AV1206" s="1"/>
      <c r="AW1206" s="1"/>
      <c r="AX1206" s="1"/>
      <c r="AY1206" s="1"/>
      <c r="AZ1206" s="1"/>
      <c r="BA1206" s="1"/>
      <c r="BB1206" s="1"/>
      <c r="BC1206" s="1"/>
      <c r="BD1206" s="1"/>
      <c r="BE1206" s="1"/>
      <c r="BF1206" s="1"/>
      <c r="BG1206" s="1"/>
      <c r="BH1206" s="1"/>
      <c r="BI1206" s="1"/>
      <c r="BJ1206" s="1"/>
      <c r="BK1206" s="1"/>
      <c r="BL1206" s="1"/>
      <c r="BM1206" s="1"/>
      <c r="BN1206" s="1"/>
      <c r="BO1206" s="1"/>
      <c r="BP1206" s="1"/>
    </row>
    <row r="1207" spans="1:68" ht="9.75" customHeight="1">
      <c r="A1207" s="1"/>
      <c r="B1207" s="1"/>
      <c r="C1207" s="1"/>
      <c r="D1207" s="1"/>
      <c r="E1207" s="1"/>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c r="AO1207" s="1"/>
      <c r="AP1207" s="1"/>
      <c r="AQ1207" s="1"/>
      <c r="AR1207" s="1"/>
      <c r="AS1207" s="1"/>
      <c r="AT1207" s="1"/>
      <c r="AU1207" s="1"/>
      <c r="AV1207" s="1"/>
      <c r="AW1207" s="1"/>
      <c r="AX1207" s="1"/>
      <c r="AY1207" s="1"/>
      <c r="AZ1207" s="1"/>
      <c r="BA1207" s="1"/>
      <c r="BB1207" s="1"/>
      <c r="BC1207" s="1"/>
      <c r="BD1207" s="1"/>
      <c r="BE1207" s="1"/>
      <c r="BF1207" s="1"/>
      <c r="BG1207" s="1"/>
      <c r="BH1207" s="1"/>
      <c r="BI1207" s="1"/>
      <c r="BJ1207" s="1"/>
      <c r="BK1207" s="1"/>
      <c r="BL1207" s="1"/>
      <c r="BM1207" s="1"/>
      <c r="BN1207" s="1"/>
      <c r="BO1207" s="1"/>
      <c r="BP1207" s="1"/>
    </row>
    <row r="1208" spans="1:68" ht="9.75" customHeight="1">
      <c r="A1208" s="1"/>
      <c r="B1208" s="1"/>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c r="AO1208" s="1"/>
      <c r="AP1208" s="1"/>
      <c r="AQ1208" s="1"/>
      <c r="AR1208" s="1"/>
      <c r="AS1208" s="1"/>
      <c r="AT1208" s="1"/>
      <c r="AU1208" s="1"/>
      <c r="AV1208" s="1"/>
      <c r="AW1208" s="1"/>
      <c r="AX1208" s="1"/>
      <c r="AY1208" s="1"/>
      <c r="AZ1208" s="1"/>
      <c r="BA1208" s="1"/>
      <c r="BB1208" s="1"/>
      <c r="BC1208" s="1"/>
      <c r="BD1208" s="1"/>
      <c r="BE1208" s="1"/>
      <c r="BF1208" s="1"/>
      <c r="BG1208" s="1"/>
      <c r="BH1208" s="1"/>
      <c r="BI1208" s="1"/>
      <c r="BJ1208" s="1"/>
      <c r="BK1208" s="1"/>
      <c r="BL1208" s="1"/>
      <c r="BM1208" s="1"/>
      <c r="BN1208" s="1"/>
      <c r="BO1208" s="1"/>
      <c r="BP1208" s="1"/>
    </row>
    <row r="1209" spans="1:68" ht="9.75" customHeight="1">
      <c r="A1209" s="1"/>
      <c r="B1209" s="1"/>
      <c r="C1209" s="1"/>
      <c r="D1209" s="1"/>
      <c r="E1209" s="1"/>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c r="AO1209" s="1"/>
      <c r="AP1209" s="1"/>
      <c r="AQ1209" s="1"/>
      <c r="AR1209" s="1"/>
      <c r="AS1209" s="1"/>
      <c r="AT1209" s="1"/>
      <c r="AU1209" s="1"/>
      <c r="AV1209" s="1"/>
      <c r="AW1209" s="1"/>
      <c r="AX1209" s="1"/>
      <c r="AY1209" s="1"/>
      <c r="AZ1209" s="1"/>
      <c r="BA1209" s="1"/>
      <c r="BB1209" s="1"/>
      <c r="BC1209" s="1"/>
      <c r="BD1209" s="1"/>
      <c r="BE1209" s="1"/>
      <c r="BF1209" s="1"/>
      <c r="BG1209" s="1"/>
      <c r="BH1209" s="1"/>
      <c r="BI1209" s="1"/>
      <c r="BJ1209" s="1"/>
      <c r="BK1209" s="1"/>
      <c r="BL1209" s="1"/>
      <c r="BM1209" s="1"/>
      <c r="BN1209" s="1"/>
      <c r="BO1209" s="1"/>
      <c r="BP1209" s="1"/>
    </row>
    <row r="1210" spans="1:68" ht="9.75" customHeight="1">
      <c r="A1210" s="1"/>
      <c r="B1210" s="1"/>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c r="AO1210" s="1"/>
      <c r="AP1210" s="1"/>
      <c r="AQ1210" s="1"/>
      <c r="AR1210" s="1"/>
      <c r="AS1210" s="1"/>
      <c r="AT1210" s="1"/>
      <c r="AU1210" s="1"/>
      <c r="AV1210" s="1"/>
      <c r="AW1210" s="1"/>
      <c r="AX1210" s="1"/>
      <c r="AY1210" s="1"/>
      <c r="AZ1210" s="1"/>
      <c r="BA1210" s="1"/>
      <c r="BB1210" s="1"/>
      <c r="BC1210" s="1"/>
      <c r="BD1210" s="1"/>
      <c r="BE1210" s="1"/>
      <c r="BF1210" s="1"/>
      <c r="BG1210" s="1"/>
      <c r="BH1210" s="1"/>
      <c r="BI1210" s="1"/>
      <c r="BJ1210" s="1"/>
      <c r="BK1210" s="1"/>
      <c r="BL1210" s="1"/>
      <c r="BM1210" s="1"/>
      <c r="BN1210" s="1"/>
      <c r="BO1210" s="1"/>
      <c r="BP1210" s="1"/>
    </row>
    <row r="1211" spans="1:68" ht="9.75" customHeight="1">
      <c r="A1211" s="1"/>
      <c r="B1211" s="1"/>
      <c r="C1211" s="1"/>
      <c r="D1211" s="1"/>
      <c r="E1211" s="1"/>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c r="AO1211" s="1"/>
      <c r="AP1211" s="1"/>
      <c r="AQ1211" s="1"/>
      <c r="AR1211" s="1"/>
      <c r="AS1211" s="1"/>
      <c r="AT1211" s="1"/>
      <c r="AU1211" s="1"/>
      <c r="AV1211" s="1"/>
      <c r="AW1211" s="1"/>
      <c r="AX1211" s="1"/>
      <c r="AY1211" s="1"/>
      <c r="AZ1211" s="1"/>
      <c r="BA1211" s="1"/>
      <c r="BB1211" s="1"/>
      <c r="BC1211" s="1"/>
      <c r="BD1211" s="1"/>
      <c r="BE1211" s="1"/>
      <c r="BF1211" s="1"/>
      <c r="BG1211" s="1"/>
      <c r="BH1211" s="1"/>
      <c r="BI1211" s="1"/>
      <c r="BJ1211" s="1"/>
      <c r="BK1211" s="1"/>
      <c r="BL1211" s="1"/>
      <c r="BM1211" s="1"/>
      <c r="BN1211" s="1"/>
      <c r="BO1211" s="1"/>
      <c r="BP1211" s="1"/>
    </row>
    <row r="1212" spans="1:68" ht="9.75" customHeight="1">
      <c r="A1212" s="1"/>
      <c r="B1212" s="1"/>
      <c r="C1212" s="1"/>
      <c r="D1212" s="1"/>
      <c r="E1212" s="1"/>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c r="AO1212" s="1"/>
      <c r="AP1212" s="1"/>
      <c r="AQ1212" s="1"/>
      <c r="AR1212" s="1"/>
      <c r="AS1212" s="1"/>
      <c r="AT1212" s="1"/>
      <c r="AU1212" s="1"/>
      <c r="AV1212" s="1"/>
      <c r="AW1212" s="1"/>
      <c r="AX1212" s="1"/>
      <c r="AY1212" s="1"/>
      <c r="AZ1212" s="1"/>
      <c r="BA1212" s="1"/>
      <c r="BB1212" s="1"/>
      <c r="BC1212" s="1"/>
      <c r="BD1212" s="1"/>
      <c r="BE1212" s="1"/>
      <c r="BF1212" s="1"/>
      <c r="BG1212" s="1"/>
      <c r="BH1212" s="1"/>
      <c r="BI1212" s="1"/>
      <c r="BJ1212" s="1"/>
      <c r="BK1212" s="1"/>
      <c r="BL1212" s="1"/>
      <c r="BM1212" s="1"/>
      <c r="BN1212" s="1"/>
      <c r="BO1212" s="1"/>
      <c r="BP1212" s="1"/>
    </row>
    <row r="1213" spans="1:68" ht="9.75" customHeight="1">
      <c r="A1213" s="1"/>
      <c r="B1213" s="1"/>
      <c r="C1213" s="1"/>
      <c r="D1213" s="1"/>
      <c r="E1213" s="1"/>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c r="AO1213" s="1"/>
      <c r="AP1213" s="1"/>
      <c r="AQ1213" s="1"/>
      <c r="AR1213" s="1"/>
      <c r="AS1213" s="1"/>
      <c r="AT1213" s="1"/>
      <c r="AU1213" s="1"/>
      <c r="AV1213" s="1"/>
      <c r="AW1213" s="1"/>
      <c r="AX1213" s="1"/>
      <c r="AY1213" s="1"/>
      <c r="AZ1213" s="1"/>
      <c r="BA1213" s="1"/>
      <c r="BB1213" s="1"/>
      <c r="BC1213" s="1"/>
      <c r="BD1213" s="1"/>
      <c r="BE1213" s="1"/>
      <c r="BF1213" s="1"/>
      <c r="BG1213" s="1"/>
      <c r="BH1213" s="1"/>
      <c r="BI1213" s="1"/>
      <c r="BJ1213" s="1"/>
      <c r="BK1213" s="1"/>
      <c r="BL1213" s="1"/>
      <c r="BM1213" s="1"/>
      <c r="BN1213" s="1"/>
      <c r="BO1213" s="1"/>
      <c r="BP1213" s="1"/>
    </row>
    <row r="1214" spans="1:68" ht="9.75" customHeight="1">
      <c r="A1214" s="1"/>
      <c r="B1214" s="1"/>
      <c r="C1214" s="1"/>
      <c r="D1214" s="1"/>
      <c r="E1214" s="1"/>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c r="AO1214" s="1"/>
      <c r="AP1214" s="1"/>
      <c r="AQ1214" s="1"/>
      <c r="AR1214" s="1"/>
      <c r="AS1214" s="1"/>
      <c r="AT1214" s="1"/>
      <c r="AU1214" s="1"/>
      <c r="AV1214" s="1"/>
      <c r="AW1214" s="1"/>
      <c r="AX1214" s="1"/>
      <c r="AY1214" s="1"/>
      <c r="AZ1214" s="1"/>
      <c r="BA1214" s="1"/>
      <c r="BB1214" s="1"/>
      <c r="BC1214" s="1"/>
      <c r="BD1214" s="1"/>
      <c r="BE1214" s="1"/>
      <c r="BF1214" s="1"/>
      <c r="BG1214" s="1"/>
      <c r="BH1214" s="1"/>
      <c r="BI1214" s="1"/>
      <c r="BJ1214" s="1"/>
      <c r="BK1214" s="1"/>
      <c r="BL1214" s="1"/>
      <c r="BM1214" s="1"/>
      <c r="BN1214" s="1"/>
      <c r="BO1214" s="1"/>
      <c r="BP1214" s="1"/>
    </row>
    <row r="1215" spans="1:68" ht="9.75" customHeight="1">
      <c r="A1215" s="1"/>
      <c r="B1215" s="1"/>
      <c r="C1215" s="1"/>
      <c r="D1215" s="1"/>
      <c r="E1215" s="1"/>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c r="AO1215" s="1"/>
      <c r="AP1215" s="1"/>
      <c r="AQ1215" s="1"/>
      <c r="AR1215" s="1"/>
      <c r="AS1215" s="1"/>
      <c r="AT1215" s="1"/>
      <c r="AU1215" s="1"/>
      <c r="AV1215" s="1"/>
      <c r="AW1215" s="1"/>
      <c r="AX1215" s="1"/>
      <c r="AY1215" s="1"/>
      <c r="AZ1215" s="1"/>
      <c r="BA1215" s="1"/>
      <c r="BB1215" s="1"/>
      <c r="BC1215" s="1"/>
      <c r="BD1215" s="1"/>
      <c r="BE1215" s="1"/>
      <c r="BF1215" s="1"/>
      <c r="BG1215" s="1"/>
      <c r="BH1215" s="1"/>
      <c r="BI1215" s="1"/>
      <c r="BJ1215" s="1"/>
      <c r="BK1215" s="1"/>
      <c r="BL1215" s="1"/>
      <c r="BM1215" s="1"/>
      <c r="BN1215" s="1"/>
      <c r="BO1215" s="1"/>
      <c r="BP1215" s="1"/>
    </row>
    <row r="1216" spans="1:68" ht="9.75" customHeight="1">
      <c r="A1216" s="1"/>
      <c r="B1216" s="1"/>
      <c r="C1216" s="1"/>
      <c r="D1216" s="1"/>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c r="AO1216" s="1"/>
      <c r="AP1216" s="1"/>
      <c r="AQ1216" s="1"/>
      <c r="AR1216" s="1"/>
      <c r="AS1216" s="1"/>
      <c r="AT1216" s="1"/>
      <c r="AU1216" s="1"/>
      <c r="AV1216" s="1"/>
      <c r="AW1216" s="1"/>
      <c r="AX1216" s="1"/>
      <c r="AY1216" s="1"/>
      <c r="AZ1216" s="1"/>
      <c r="BA1216" s="1"/>
      <c r="BB1216" s="1"/>
      <c r="BC1216" s="1"/>
      <c r="BD1216" s="1"/>
      <c r="BE1216" s="1"/>
      <c r="BF1216" s="1"/>
      <c r="BG1216" s="1"/>
      <c r="BH1216" s="1"/>
      <c r="BI1216" s="1"/>
      <c r="BJ1216" s="1"/>
      <c r="BK1216" s="1"/>
      <c r="BL1216" s="1"/>
      <c r="BM1216" s="1"/>
      <c r="BN1216" s="1"/>
      <c r="BO1216" s="1"/>
      <c r="BP1216" s="1"/>
    </row>
    <row r="1217" spans="1:68" ht="9.75" customHeight="1">
      <c r="A1217" s="1"/>
      <c r="B1217" s="1"/>
      <c r="C1217" s="1"/>
      <c r="D1217" s="1"/>
      <c r="E1217" s="1"/>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c r="AO1217" s="1"/>
      <c r="AP1217" s="1"/>
      <c r="AQ1217" s="1"/>
      <c r="AR1217" s="1"/>
      <c r="AS1217" s="1"/>
      <c r="AT1217" s="1"/>
      <c r="AU1217" s="1"/>
      <c r="AV1217" s="1"/>
      <c r="AW1217" s="1"/>
      <c r="AX1217" s="1"/>
      <c r="AY1217" s="1"/>
      <c r="AZ1217" s="1"/>
      <c r="BA1217" s="1"/>
      <c r="BB1217" s="1"/>
      <c r="BC1217" s="1"/>
      <c r="BD1217" s="1"/>
      <c r="BE1217" s="1"/>
      <c r="BF1217" s="1"/>
      <c r="BG1217" s="1"/>
      <c r="BH1217" s="1"/>
      <c r="BI1217" s="1"/>
      <c r="BJ1217" s="1"/>
      <c r="BK1217" s="1"/>
      <c r="BL1217" s="1"/>
      <c r="BM1217" s="1"/>
      <c r="BN1217" s="1"/>
      <c r="BO1217" s="1"/>
      <c r="BP1217" s="1"/>
    </row>
    <row r="1218" spans="1:68" ht="9.75" customHeight="1">
      <c r="A1218" s="1"/>
      <c r="B1218" s="1"/>
      <c r="C1218" s="1"/>
      <c r="D1218" s="1"/>
      <c r="E1218" s="1"/>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c r="AO1218" s="1"/>
      <c r="AP1218" s="1"/>
      <c r="AQ1218" s="1"/>
      <c r="AR1218" s="1"/>
      <c r="AS1218" s="1"/>
      <c r="AT1218" s="1"/>
      <c r="AU1218" s="1"/>
      <c r="AV1218" s="1"/>
      <c r="AW1218" s="1"/>
      <c r="AX1218" s="1"/>
      <c r="AY1218" s="1"/>
      <c r="AZ1218" s="1"/>
      <c r="BA1218" s="1"/>
      <c r="BB1218" s="1"/>
      <c r="BC1218" s="1"/>
      <c r="BD1218" s="1"/>
      <c r="BE1218" s="1"/>
      <c r="BF1218" s="1"/>
      <c r="BG1218" s="1"/>
      <c r="BH1218" s="1"/>
      <c r="BI1218" s="1"/>
      <c r="BJ1218" s="1"/>
      <c r="BK1218" s="1"/>
      <c r="BL1218" s="1"/>
      <c r="BM1218" s="1"/>
      <c r="BN1218" s="1"/>
      <c r="BO1218" s="1"/>
      <c r="BP1218" s="1"/>
    </row>
    <row r="1219" spans="1:68" ht="9.75" customHeight="1">
      <c r="A1219" s="1"/>
      <c r="B1219" s="1"/>
      <c r="C1219" s="1"/>
      <c r="D1219" s="1"/>
      <c r="E1219" s="1"/>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c r="AO1219" s="1"/>
      <c r="AP1219" s="1"/>
      <c r="AQ1219" s="1"/>
      <c r="AR1219" s="1"/>
      <c r="AS1219" s="1"/>
      <c r="AT1219" s="1"/>
      <c r="AU1219" s="1"/>
      <c r="AV1219" s="1"/>
      <c r="AW1219" s="1"/>
      <c r="AX1219" s="1"/>
      <c r="AY1219" s="1"/>
      <c r="AZ1219" s="1"/>
      <c r="BA1219" s="1"/>
      <c r="BB1219" s="1"/>
      <c r="BC1219" s="1"/>
      <c r="BD1219" s="1"/>
      <c r="BE1219" s="1"/>
      <c r="BF1219" s="1"/>
      <c r="BG1219" s="1"/>
      <c r="BH1219" s="1"/>
      <c r="BI1219" s="1"/>
      <c r="BJ1219" s="1"/>
      <c r="BK1219" s="1"/>
      <c r="BL1219" s="1"/>
      <c r="BM1219" s="1"/>
      <c r="BN1219" s="1"/>
      <c r="BO1219" s="1"/>
      <c r="BP1219" s="1"/>
    </row>
    <row r="1220" spans="1:68" ht="9.75" customHeight="1">
      <c r="A1220" s="1"/>
      <c r="B1220" s="1"/>
      <c r="C1220" s="1"/>
      <c r="D1220" s="1"/>
      <c r="E1220" s="1"/>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c r="AO1220" s="1"/>
      <c r="AP1220" s="1"/>
      <c r="AQ1220" s="1"/>
      <c r="AR1220" s="1"/>
      <c r="AS1220" s="1"/>
      <c r="AT1220" s="1"/>
      <c r="AU1220" s="1"/>
      <c r="AV1220" s="1"/>
      <c r="AW1220" s="1"/>
      <c r="AX1220" s="1"/>
      <c r="AY1220" s="1"/>
      <c r="AZ1220" s="1"/>
      <c r="BA1220" s="1"/>
      <c r="BB1220" s="1"/>
      <c r="BC1220" s="1"/>
      <c r="BD1220" s="1"/>
      <c r="BE1220" s="1"/>
      <c r="BF1220" s="1"/>
      <c r="BG1220" s="1"/>
      <c r="BH1220" s="1"/>
      <c r="BI1220" s="1"/>
      <c r="BJ1220" s="1"/>
      <c r="BK1220" s="1"/>
      <c r="BL1220" s="1"/>
      <c r="BM1220" s="1"/>
      <c r="BN1220" s="1"/>
      <c r="BO1220" s="1"/>
      <c r="BP1220" s="1"/>
    </row>
    <row r="1221" spans="1:68" ht="9.75" customHeight="1">
      <c r="A1221" s="1"/>
      <c r="B1221" s="1"/>
      <c r="C1221" s="1"/>
      <c r="D1221" s="1"/>
      <c r="E1221" s="1"/>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c r="AO1221" s="1"/>
      <c r="AP1221" s="1"/>
      <c r="AQ1221" s="1"/>
      <c r="AR1221" s="1"/>
      <c r="AS1221" s="1"/>
      <c r="AT1221" s="1"/>
      <c r="AU1221" s="1"/>
      <c r="AV1221" s="1"/>
      <c r="AW1221" s="1"/>
      <c r="AX1221" s="1"/>
      <c r="AY1221" s="1"/>
      <c r="AZ1221" s="1"/>
      <c r="BA1221" s="1"/>
      <c r="BB1221" s="1"/>
      <c r="BC1221" s="1"/>
      <c r="BD1221" s="1"/>
      <c r="BE1221" s="1"/>
      <c r="BF1221" s="1"/>
      <c r="BG1221" s="1"/>
      <c r="BH1221" s="1"/>
      <c r="BI1221" s="1"/>
      <c r="BJ1221" s="1"/>
      <c r="BK1221" s="1"/>
      <c r="BL1221" s="1"/>
      <c r="BM1221" s="1"/>
      <c r="BN1221" s="1"/>
      <c r="BO1221" s="1"/>
      <c r="BP1221" s="1"/>
    </row>
    <row r="1222" spans="1:68" ht="9.75" customHeight="1">
      <c r="A1222" s="1"/>
      <c r="B1222" s="1"/>
      <c r="C1222" s="1"/>
      <c r="D1222" s="1"/>
      <c r="E1222" s="1"/>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c r="AO1222" s="1"/>
      <c r="AP1222" s="1"/>
      <c r="AQ1222" s="1"/>
      <c r="AR1222" s="1"/>
      <c r="AS1222" s="1"/>
      <c r="AT1222" s="1"/>
      <c r="AU1222" s="1"/>
      <c r="AV1222" s="1"/>
      <c r="AW1222" s="1"/>
      <c r="AX1222" s="1"/>
      <c r="AY1222" s="1"/>
      <c r="AZ1222" s="1"/>
      <c r="BA1222" s="1"/>
      <c r="BB1222" s="1"/>
      <c r="BC1222" s="1"/>
      <c r="BD1222" s="1"/>
      <c r="BE1222" s="1"/>
      <c r="BF1222" s="1"/>
      <c r="BG1222" s="1"/>
      <c r="BH1222" s="1"/>
      <c r="BI1222" s="1"/>
      <c r="BJ1222" s="1"/>
      <c r="BK1222" s="1"/>
      <c r="BL1222" s="1"/>
      <c r="BM1222" s="1"/>
      <c r="BN1222" s="1"/>
      <c r="BO1222" s="1"/>
      <c r="BP1222" s="1"/>
    </row>
    <row r="1223" spans="1:68" ht="9.75" customHeight="1">
      <c r="A1223" s="1"/>
      <c r="B1223" s="1"/>
      <c r="C1223" s="1"/>
      <c r="D1223" s="1"/>
      <c r="E1223" s="1"/>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c r="AO1223" s="1"/>
      <c r="AP1223" s="1"/>
      <c r="AQ1223" s="1"/>
      <c r="AR1223" s="1"/>
      <c r="AS1223" s="1"/>
      <c r="AT1223" s="1"/>
      <c r="AU1223" s="1"/>
      <c r="AV1223" s="1"/>
      <c r="AW1223" s="1"/>
      <c r="AX1223" s="1"/>
      <c r="AY1223" s="1"/>
      <c r="AZ1223" s="1"/>
      <c r="BA1223" s="1"/>
      <c r="BB1223" s="1"/>
      <c r="BC1223" s="1"/>
      <c r="BD1223" s="1"/>
      <c r="BE1223" s="1"/>
      <c r="BF1223" s="1"/>
      <c r="BG1223" s="1"/>
      <c r="BH1223" s="1"/>
      <c r="BI1223" s="1"/>
      <c r="BJ1223" s="1"/>
      <c r="BK1223" s="1"/>
      <c r="BL1223" s="1"/>
      <c r="BM1223" s="1"/>
      <c r="BN1223" s="1"/>
      <c r="BO1223" s="1"/>
      <c r="BP1223" s="1"/>
    </row>
    <row r="1224" spans="1:68" ht="9.75" customHeight="1">
      <c r="A1224" s="1"/>
      <c r="B1224" s="1"/>
      <c r="C1224" s="1"/>
      <c r="D1224" s="1"/>
      <c r="E1224" s="1"/>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c r="AO1224" s="1"/>
      <c r="AP1224" s="1"/>
      <c r="AQ1224" s="1"/>
      <c r="AR1224" s="1"/>
      <c r="AS1224" s="1"/>
      <c r="AT1224" s="1"/>
      <c r="AU1224" s="1"/>
      <c r="AV1224" s="1"/>
      <c r="AW1224" s="1"/>
      <c r="AX1224" s="1"/>
      <c r="AY1224" s="1"/>
      <c r="AZ1224" s="1"/>
      <c r="BA1224" s="1"/>
      <c r="BB1224" s="1"/>
      <c r="BC1224" s="1"/>
      <c r="BD1224" s="1"/>
      <c r="BE1224" s="1"/>
      <c r="BF1224" s="1"/>
      <c r="BG1224" s="1"/>
      <c r="BH1224" s="1"/>
      <c r="BI1224" s="1"/>
      <c r="BJ1224" s="1"/>
      <c r="BK1224" s="1"/>
      <c r="BL1224" s="1"/>
      <c r="BM1224" s="1"/>
      <c r="BN1224" s="1"/>
      <c r="BO1224" s="1"/>
      <c r="BP1224" s="1"/>
    </row>
    <row r="1225" spans="1:68" ht="9.75" customHeight="1">
      <c r="A1225" s="1"/>
      <c r="B1225" s="1"/>
      <c r="C1225" s="1"/>
      <c r="D1225" s="1"/>
      <c r="E1225" s="1"/>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c r="AO1225" s="1"/>
      <c r="AP1225" s="1"/>
      <c r="AQ1225" s="1"/>
      <c r="AR1225" s="1"/>
      <c r="AS1225" s="1"/>
      <c r="AT1225" s="1"/>
      <c r="AU1225" s="1"/>
      <c r="AV1225" s="1"/>
      <c r="AW1225" s="1"/>
      <c r="AX1225" s="1"/>
      <c r="AY1225" s="1"/>
      <c r="AZ1225" s="1"/>
      <c r="BA1225" s="1"/>
      <c r="BB1225" s="1"/>
      <c r="BC1225" s="1"/>
      <c r="BD1225" s="1"/>
      <c r="BE1225" s="1"/>
      <c r="BF1225" s="1"/>
      <c r="BG1225" s="1"/>
      <c r="BH1225" s="1"/>
      <c r="BI1225" s="1"/>
      <c r="BJ1225" s="1"/>
      <c r="BK1225" s="1"/>
      <c r="BL1225" s="1"/>
      <c r="BM1225" s="1"/>
      <c r="BN1225" s="1"/>
      <c r="BO1225" s="1"/>
      <c r="BP1225" s="1"/>
    </row>
    <row r="1226" spans="1:68" ht="9.75" customHeight="1">
      <c r="A1226" s="1"/>
      <c r="B1226" s="1"/>
      <c r="C1226" s="1"/>
      <c r="D1226" s="1"/>
      <c r="E1226" s="1"/>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c r="AO1226" s="1"/>
      <c r="AP1226" s="1"/>
      <c r="AQ1226" s="1"/>
      <c r="AR1226" s="1"/>
      <c r="AS1226" s="1"/>
      <c r="AT1226" s="1"/>
      <c r="AU1226" s="1"/>
      <c r="AV1226" s="1"/>
      <c r="AW1226" s="1"/>
      <c r="AX1226" s="1"/>
      <c r="AY1226" s="1"/>
      <c r="AZ1226" s="1"/>
      <c r="BA1226" s="1"/>
      <c r="BB1226" s="1"/>
      <c r="BC1226" s="1"/>
      <c r="BD1226" s="1"/>
      <c r="BE1226" s="1"/>
      <c r="BF1226" s="1"/>
      <c r="BG1226" s="1"/>
      <c r="BH1226" s="1"/>
      <c r="BI1226" s="1"/>
      <c r="BJ1226" s="1"/>
      <c r="BK1226" s="1"/>
      <c r="BL1226" s="1"/>
      <c r="BM1226" s="1"/>
      <c r="BN1226" s="1"/>
      <c r="BO1226" s="1"/>
      <c r="BP1226" s="1"/>
    </row>
    <row r="1227" spans="1:68" ht="9.75" customHeight="1">
      <c r="A1227" s="1"/>
      <c r="B1227" s="1"/>
      <c r="C1227" s="1"/>
      <c r="D1227" s="1"/>
      <c r="E1227" s="1"/>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c r="AO1227" s="1"/>
      <c r="AP1227" s="1"/>
      <c r="AQ1227" s="1"/>
      <c r="AR1227" s="1"/>
      <c r="AS1227" s="1"/>
      <c r="AT1227" s="1"/>
      <c r="AU1227" s="1"/>
      <c r="AV1227" s="1"/>
      <c r="AW1227" s="1"/>
      <c r="AX1227" s="1"/>
      <c r="AY1227" s="1"/>
      <c r="AZ1227" s="1"/>
      <c r="BA1227" s="1"/>
      <c r="BB1227" s="1"/>
      <c r="BC1227" s="1"/>
      <c r="BD1227" s="1"/>
      <c r="BE1227" s="1"/>
      <c r="BF1227" s="1"/>
      <c r="BG1227" s="1"/>
      <c r="BH1227" s="1"/>
      <c r="BI1227" s="1"/>
      <c r="BJ1227" s="1"/>
      <c r="BK1227" s="1"/>
      <c r="BL1227" s="1"/>
      <c r="BM1227" s="1"/>
      <c r="BN1227" s="1"/>
      <c r="BO1227" s="1"/>
      <c r="BP1227" s="1"/>
    </row>
    <row r="1228" spans="1:68" ht="9.75" customHeight="1">
      <c r="A1228" s="1"/>
      <c r="B1228" s="1"/>
      <c r="C1228" s="1"/>
      <c r="D1228" s="1"/>
      <c r="E1228" s="1"/>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c r="AO1228" s="1"/>
      <c r="AP1228" s="1"/>
      <c r="AQ1228" s="1"/>
      <c r="AR1228" s="1"/>
      <c r="AS1228" s="1"/>
      <c r="AT1228" s="1"/>
      <c r="AU1228" s="1"/>
      <c r="AV1228" s="1"/>
      <c r="AW1228" s="1"/>
      <c r="AX1228" s="1"/>
      <c r="AY1228" s="1"/>
      <c r="AZ1228" s="1"/>
      <c r="BA1228" s="1"/>
      <c r="BB1228" s="1"/>
      <c r="BC1228" s="1"/>
      <c r="BD1228" s="1"/>
      <c r="BE1228" s="1"/>
      <c r="BF1228" s="1"/>
      <c r="BG1228" s="1"/>
      <c r="BH1228" s="1"/>
      <c r="BI1228" s="1"/>
      <c r="BJ1228" s="1"/>
      <c r="BK1228" s="1"/>
      <c r="BL1228" s="1"/>
      <c r="BM1228" s="1"/>
      <c r="BN1228" s="1"/>
      <c r="BO1228" s="1"/>
      <c r="BP1228" s="1"/>
    </row>
    <row r="1229" spans="1:68" ht="9.75" customHeight="1">
      <c r="A1229" s="1"/>
      <c r="B1229" s="1"/>
      <c r="C1229" s="1"/>
      <c r="D1229" s="1"/>
      <c r="E1229" s="1"/>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c r="AO1229" s="1"/>
      <c r="AP1229" s="1"/>
      <c r="AQ1229" s="1"/>
      <c r="AR1229" s="1"/>
      <c r="AS1229" s="1"/>
      <c r="AT1229" s="1"/>
      <c r="AU1229" s="1"/>
      <c r="AV1229" s="1"/>
      <c r="AW1229" s="1"/>
      <c r="AX1229" s="1"/>
      <c r="AY1229" s="1"/>
      <c r="AZ1229" s="1"/>
      <c r="BA1229" s="1"/>
      <c r="BB1229" s="1"/>
      <c r="BC1229" s="1"/>
      <c r="BD1229" s="1"/>
      <c r="BE1229" s="1"/>
      <c r="BF1229" s="1"/>
      <c r="BG1229" s="1"/>
      <c r="BH1229" s="1"/>
      <c r="BI1229" s="1"/>
      <c r="BJ1229" s="1"/>
      <c r="BK1229" s="1"/>
      <c r="BL1229" s="1"/>
      <c r="BM1229" s="1"/>
      <c r="BN1229" s="1"/>
      <c r="BO1229" s="1"/>
      <c r="BP1229" s="1"/>
    </row>
    <row r="1230" spans="1:68" ht="9.75" customHeight="1">
      <c r="A1230" s="1"/>
      <c r="B1230" s="1"/>
      <c r="C1230" s="1"/>
      <c r="D1230" s="1"/>
      <c r="E1230" s="1"/>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c r="AO1230" s="1"/>
      <c r="AP1230" s="1"/>
      <c r="AQ1230" s="1"/>
      <c r="AR1230" s="1"/>
      <c r="AS1230" s="1"/>
      <c r="AT1230" s="1"/>
      <c r="AU1230" s="1"/>
      <c r="AV1230" s="1"/>
      <c r="AW1230" s="1"/>
      <c r="AX1230" s="1"/>
      <c r="AY1230" s="1"/>
      <c r="AZ1230" s="1"/>
      <c r="BA1230" s="1"/>
      <c r="BB1230" s="1"/>
      <c r="BC1230" s="1"/>
      <c r="BD1230" s="1"/>
      <c r="BE1230" s="1"/>
      <c r="BF1230" s="1"/>
      <c r="BG1230" s="1"/>
      <c r="BH1230" s="1"/>
      <c r="BI1230" s="1"/>
      <c r="BJ1230" s="1"/>
      <c r="BK1230" s="1"/>
      <c r="BL1230" s="1"/>
      <c r="BM1230" s="1"/>
      <c r="BN1230" s="1"/>
      <c r="BO1230" s="1"/>
      <c r="BP1230" s="1"/>
    </row>
    <row r="1231" spans="1:68" ht="9.75" customHeight="1">
      <c r="A1231" s="1"/>
      <c r="B1231" s="1"/>
      <c r="C1231" s="1"/>
      <c r="D1231" s="1"/>
      <c r="E1231" s="1"/>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c r="AO1231" s="1"/>
      <c r="AP1231" s="1"/>
      <c r="AQ1231" s="1"/>
      <c r="AR1231" s="1"/>
      <c r="AS1231" s="1"/>
      <c r="AT1231" s="1"/>
      <c r="AU1231" s="1"/>
      <c r="AV1231" s="1"/>
      <c r="AW1231" s="1"/>
      <c r="AX1231" s="1"/>
      <c r="AY1231" s="1"/>
      <c r="AZ1231" s="1"/>
      <c r="BA1231" s="1"/>
      <c r="BB1231" s="1"/>
      <c r="BC1231" s="1"/>
      <c r="BD1231" s="1"/>
      <c r="BE1231" s="1"/>
      <c r="BF1231" s="1"/>
      <c r="BG1231" s="1"/>
      <c r="BH1231" s="1"/>
      <c r="BI1231" s="1"/>
      <c r="BJ1231" s="1"/>
      <c r="BK1231" s="1"/>
      <c r="BL1231" s="1"/>
      <c r="BM1231" s="1"/>
      <c r="BN1231" s="1"/>
      <c r="BO1231" s="1"/>
      <c r="BP1231" s="1"/>
    </row>
    <row r="1232" spans="1:68" ht="9.75" customHeight="1">
      <c r="A1232" s="1"/>
      <c r="B1232" s="1"/>
      <c r="C1232" s="1"/>
      <c r="D1232" s="1"/>
      <c r="E1232" s="1"/>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c r="AO1232" s="1"/>
      <c r="AP1232" s="1"/>
      <c r="AQ1232" s="1"/>
      <c r="AR1232" s="1"/>
      <c r="AS1232" s="1"/>
      <c r="AT1232" s="1"/>
      <c r="AU1232" s="1"/>
      <c r="AV1232" s="1"/>
      <c r="AW1232" s="1"/>
      <c r="AX1232" s="1"/>
      <c r="AY1232" s="1"/>
      <c r="AZ1232" s="1"/>
      <c r="BA1232" s="1"/>
      <c r="BB1232" s="1"/>
      <c r="BC1232" s="1"/>
      <c r="BD1232" s="1"/>
      <c r="BE1232" s="1"/>
      <c r="BF1232" s="1"/>
      <c r="BG1232" s="1"/>
      <c r="BH1232" s="1"/>
      <c r="BI1232" s="1"/>
      <c r="BJ1232" s="1"/>
      <c r="BK1232" s="1"/>
      <c r="BL1232" s="1"/>
      <c r="BM1232" s="1"/>
      <c r="BN1232" s="1"/>
      <c r="BO1232" s="1"/>
      <c r="BP1232" s="1"/>
    </row>
    <row r="1233" spans="1:68" ht="9.75" customHeight="1">
      <c r="A1233" s="1"/>
      <c r="B1233" s="1"/>
      <c r="C1233" s="1"/>
      <c r="D1233" s="1"/>
      <c r="E1233" s="1"/>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c r="AO1233" s="1"/>
      <c r="AP1233" s="1"/>
      <c r="AQ1233" s="1"/>
      <c r="AR1233" s="1"/>
      <c r="AS1233" s="1"/>
      <c r="AT1233" s="1"/>
      <c r="AU1233" s="1"/>
      <c r="AV1233" s="1"/>
      <c r="AW1233" s="1"/>
      <c r="AX1233" s="1"/>
      <c r="AY1233" s="1"/>
      <c r="AZ1233" s="1"/>
      <c r="BA1233" s="1"/>
      <c r="BB1233" s="1"/>
      <c r="BC1233" s="1"/>
      <c r="BD1233" s="1"/>
      <c r="BE1233" s="1"/>
      <c r="BF1233" s="1"/>
      <c r="BG1233" s="1"/>
      <c r="BH1233" s="1"/>
      <c r="BI1233" s="1"/>
      <c r="BJ1233" s="1"/>
      <c r="BK1233" s="1"/>
      <c r="BL1233" s="1"/>
      <c r="BM1233" s="1"/>
      <c r="BN1233" s="1"/>
      <c r="BO1233" s="1"/>
      <c r="BP1233" s="1"/>
    </row>
    <row r="1234" spans="1:68" ht="9.75" customHeight="1">
      <c r="A1234" s="1"/>
      <c r="B1234" s="1"/>
      <c r="C1234" s="1"/>
      <c r="D1234" s="1"/>
      <c r="E1234" s="1"/>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c r="AO1234" s="1"/>
      <c r="AP1234" s="1"/>
      <c r="AQ1234" s="1"/>
      <c r="AR1234" s="1"/>
      <c r="AS1234" s="1"/>
      <c r="AT1234" s="1"/>
      <c r="AU1234" s="1"/>
      <c r="AV1234" s="1"/>
      <c r="AW1234" s="1"/>
      <c r="AX1234" s="1"/>
      <c r="AY1234" s="1"/>
      <c r="AZ1234" s="1"/>
      <c r="BA1234" s="1"/>
      <c r="BB1234" s="1"/>
      <c r="BC1234" s="1"/>
      <c r="BD1234" s="1"/>
      <c r="BE1234" s="1"/>
      <c r="BF1234" s="1"/>
      <c r="BG1234" s="1"/>
      <c r="BH1234" s="1"/>
      <c r="BI1234" s="1"/>
      <c r="BJ1234" s="1"/>
      <c r="BK1234" s="1"/>
      <c r="BL1234" s="1"/>
      <c r="BM1234" s="1"/>
      <c r="BN1234" s="1"/>
      <c r="BO1234" s="1"/>
      <c r="BP1234" s="1"/>
    </row>
    <row r="1235" spans="1:68" ht="9.75" customHeight="1">
      <c r="A1235" s="1"/>
      <c r="B1235" s="1"/>
      <c r="C1235" s="1"/>
      <c r="D1235" s="1"/>
      <c r="E1235" s="1"/>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c r="AO1235" s="1"/>
      <c r="AP1235" s="1"/>
      <c r="AQ1235" s="1"/>
      <c r="AR1235" s="1"/>
      <c r="AS1235" s="1"/>
      <c r="AT1235" s="1"/>
      <c r="AU1235" s="1"/>
      <c r="AV1235" s="1"/>
      <c r="AW1235" s="1"/>
      <c r="AX1235" s="1"/>
      <c r="AY1235" s="1"/>
      <c r="AZ1235" s="1"/>
      <c r="BA1235" s="1"/>
      <c r="BB1235" s="1"/>
      <c r="BC1235" s="1"/>
      <c r="BD1235" s="1"/>
      <c r="BE1235" s="1"/>
      <c r="BF1235" s="1"/>
      <c r="BG1235" s="1"/>
      <c r="BH1235" s="1"/>
      <c r="BI1235" s="1"/>
      <c r="BJ1235" s="1"/>
      <c r="BK1235" s="1"/>
      <c r="BL1235" s="1"/>
      <c r="BM1235" s="1"/>
      <c r="BN1235" s="1"/>
      <c r="BO1235" s="1"/>
      <c r="BP1235" s="1"/>
    </row>
    <row r="1236" spans="1:68" ht="9.75" customHeight="1">
      <c r="A1236" s="1"/>
      <c r="B1236" s="1"/>
      <c r="C1236" s="1"/>
      <c r="D1236" s="1"/>
      <c r="E1236" s="1"/>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c r="AO1236" s="1"/>
      <c r="AP1236" s="1"/>
      <c r="AQ1236" s="1"/>
      <c r="AR1236" s="1"/>
      <c r="AS1236" s="1"/>
      <c r="AT1236" s="1"/>
      <c r="AU1236" s="1"/>
      <c r="AV1236" s="1"/>
      <c r="AW1236" s="1"/>
      <c r="AX1236" s="1"/>
      <c r="AY1236" s="1"/>
      <c r="AZ1236" s="1"/>
      <c r="BA1236" s="1"/>
      <c r="BB1236" s="1"/>
      <c r="BC1236" s="1"/>
      <c r="BD1236" s="1"/>
      <c r="BE1236" s="1"/>
      <c r="BF1236" s="1"/>
      <c r="BG1236" s="1"/>
      <c r="BH1236" s="1"/>
      <c r="BI1236" s="1"/>
      <c r="BJ1236" s="1"/>
      <c r="BK1236" s="1"/>
      <c r="BL1236" s="1"/>
      <c r="BM1236" s="1"/>
      <c r="BN1236" s="1"/>
      <c r="BO1236" s="1"/>
      <c r="BP1236" s="1"/>
    </row>
    <row r="1237" spans="1:68" ht="9.75" customHeight="1">
      <c r="A1237" s="1"/>
      <c r="B1237" s="1"/>
      <c r="C1237" s="1"/>
      <c r="D1237" s="1"/>
      <c r="E1237" s="1"/>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c r="AO1237" s="1"/>
      <c r="AP1237" s="1"/>
      <c r="AQ1237" s="1"/>
      <c r="AR1237" s="1"/>
      <c r="AS1237" s="1"/>
      <c r="AT1237" s="1"/>
      <c r="AU1237" s="1"/>
      <c r="AV1237" s="1"/>
      <c r="AW1237" s="1"/>
      <c r="AX1237" s="1"/>
      <c r="AY1237" s="1"/>
      <c r="AZ1237" s="1"/>
      <c r="BA1237" s="1"/>
      <c r="BB1237" s="1"/>
      <c r="BC1237" s="1"/>
      <c r="BD1237" s="1"/>
      <c r="BE1237" s="1"/>
      <c r="BF1237" s="1"/>
      <c r="BG1237" s="1"/>
      <c r="BH1237" s="1"/>
      <c r="BI1237" s="1"/>
      <c r="BJ1237" s="1"/>
      <c r="BK1237" s="1"/>
      <c r="BL1237" s="1"/>
      <c r="BM1237" s="1"/>
      <c r="BN1237" s="1"/>
      <c r="BO1237" s="1"/>
      <c r="BP1237" s="1"/>
    </row>
    <row r="1238" spans="1:68" ht="9.75" customHeight="1">
      <c r="A1238" s="1"/>
      <c r="B1238" s="1"/>
      <c r="C1238" s="1"/>
      <c r="D1238" s="1"/>
      <c r="E1238" s="1"/>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c r="AO1238" s="1"/>
      <c r="AP1238" s="1"/>
      <c r="AQ1238" s="1"/>
      <c r="AR1238" s="1"/>
      <c r="AS1238" s="1"/>
      <c r="AT1238" s="1"/>
      <c r="AU1238" s="1"/>
      <c r="AV1238" s="1"/>
      <c r="AW1238" s="1"/>
      <c r="AX1238" s="1"/>
      <c r="AY1238" s="1"/>
      <c r="AZ1238" s="1"/>
      <c r="BA1238" s="1"/>
      <c r="BB1238" s="1"/>
      <c r="BC1238" s="1"/>
      <c r="BD1238" s="1"/>
      <c r="BE1238" s="1"/>
      <c r="BF1238" s="1"/>
      <c r="BG1238" s="1"/>
      <c r="BH1238" s="1"/>
      <c r="BI1238" s="1"/>
      <c r="BJ1238" s="1"/>
      <c r="BK1238" s="1"/>
      <c r="BL1238" s="1"/>
      <c r="BM1238" s="1"/>
      <c r="BN1238" s="1"/>
      <c r="BO1238" s="1"/>
      <c r="BP1238" s="1"/>
    </row>
    <row r="1239" spans="1:68" ht="9.75" customHeight="1">
      <c r="A1239" s="1"/>
      <c r="B1239" s="1"/>
      <c r="C1239" s="1"/>
      <c r="D1239" s="1"/>
      <c r="E1239" s="1"/>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c r="AO1239" s="1"/>
      <c r="AP1239" s="1"/>
      <c r="AQ1239" s="1"/>
      <c r="AR1239" s="1"/>
      <c r="AS1239" s="1"/>
      <c r="AT1239" s="1"/>
      <c r="AU1239" s="1"/>
      <c r="AV1239" s="1"/>
      <c r="AW1239" s="1"/>
      <c r="AX1239" s="1"/>
      <c r="AY1239" s="1"/>
      <c r="AZ1239" s="1"/>
      <c r="BA1239" s="1"/>
      <c r="BB1239" s="1"/>
      <c r="BC1239" s="1"/>
      <c r="BD1239" s="1"/>
      <c r="BE1239" s="1"/>
      <c r="BF1239" s="1"/>
      <c r="BG1239" s="1"/>
      <c r="BH1239" s="1"/>
      <c r="BI1239" s="1"/>
      <c r="BJ1239" s="1"/>
      <c r="BK1239" s="1"/>
      <c r="BL1239" s="1"/>
      <c r="BM1239" s="1"/>
      <c r="BN1239" s="1"/>
      <c r="BO1239" s="1"/>
      <c r="BP1239" s="1"/>
    </row>
    <row r="1240" spans="1:68" ht="9.75" customHeight="1">
      <c r="A1240" s="1"/>
      <c r="B1240" s="1"/>
      <c r="C1240" s="1"/>
      <c r="D1240" s="1"/>
      <c r="E1240" s="1"/>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c r="AO1240" s="1"/>
      <c r="AP1240" s="1"/>
      <c r="AQ1240" s="1"/>
      <c r="AR1240" s="1"/>
      <c r="AS1240" s="1"/>
      <c r="AT1240" s="1"/>
      <c r="AU1240" s="1"/>
      <c r="AV1240" s="1"/>
      <c r="AW1240" s="1"/>
      <c r="AX1240" s="1"/>
      <c r="AY1240" s="1"/>
      <c r="AZ1240" s="1"/>
      <c r="BA1240" s="1"/>
      <c r="BB1240" s="1"/>
      <c r="BC1240" s="1"/>
      <c r="BD1240" s="1"/>
      <c r="BE1240" s="1"/>
      <c r="BF1240" s="1"/>
      <c r="BG1240" s="1"/>
      <c r="BH1240" s="1"/>
      <c r="BI1240" s="1"/>
      <c r="BJ1240" s="1"/>
      <c r="BK1240" s="1"/>
      <c r="BL1240" s="1"/>
      <c r="BM1240" s="1"/>
      <c r="BN1240" s="1"/>
      <c r="BO1240" s="1"/>
      <c r="BP1240" s="1"/>
    </row>
    <row r="1241" spans="1:68" ht="9.75" customHeight="1">
      <c r="A1241" s="1"/>
      <c r="B1241" s="1"/>
      <c r="C1241" s="1"/>
      <c r="D1241" s="1"/>
      <c r="E1241" s="1"/>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c r="AO1241" s="1"/>
      <c r="AP1241" s="1"/>
      <c r="AQ1241" s="1"/>
      <c r="AR1241" s="1"/>
      <c r="AS1241" s="1"/>
      <c r="AT1241" s="1"/>
      <c r="AU1241" s="1"/>
      <c r="AV1241" s="1"/>
      <c r="AW1241" s="1"/>
      <c r="AX1241" s="1"/>
      <c r="AY1241" s="1"/>
      <c r="AZ1241" s="1"/>
      <c r="BA1241" s="1"/>
      <c r="BB1241" s="1"/>
      <c r="BC1241" s="1"/>
      <c r="BD1241" s="1"/>
      <c r="BE1241" s="1"/>
      <c r="BF1241" s="1"/>
      <c r="BG1241" s="1"/>
      <c r="BH1241" s="1"/>
      <c r="BI1241" s="1"/>
      <c r="BJ1241" s="1"/>
      <c r="BK1241" s="1"/>
      <c r="BL1241" s="1"/>
      <c r="BM1241" s="1"/>
      <c r="BN1241" s="1"/>
      <c r="BO1241" s="1"/>
      <c r="BP1241" s="1"/>
    </row>
    <row r="1242" spans="1:68" ht="9.75" customHeight="1">
      <c r="A1242" s="1"/>
      <c r="B1242" s="1"/>
      <c r="C1242" s="1"/>
      <c r="D1242" s="1"/>
      <c r="E1242" s="1"/>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1"/>
      <c r="AI1242" s="1"/>
      <c r="AJ1242" s="1"/>
      <c r="AK1242" s="1"/>
      <c r="AL1242" s="1"/>
      <c r="AM1242" s="1"/>
      <c r="AN1242" s="1"/>
      <c r="AO1242" s="1"/>
      <c r="AP1242" s="1"/>
      <c r="AQ1242" s="1"/>
      <c r="AR1242" s="1"/>
      <c r="AS1242" s="1"/>
      <c r="AT1242" s="1"/>
      <c r="AU1242" s="1"/>
      <c r="AV1242" s="1"/>
      <c r="AW1242" s="1"/>
      <c r="AX1242" s="1"/>
      <c r="AY1242" s="1"/>
      <c r="AZ1242" s="1"/>
      <c r="BA1242" s="1"/>
      <c r="BB1242" s="1"/>
      <c r="BC1242" s="1"/>
      <c r="BD1242" s="1"/>
      <c r="BE1242" s="1"/>
      <c r="BF1242" s="1"/>
      <c r="BG1242" s="1"/>
      <c r="BH1242" s="1"/>
      <c r="BI1242" s="1"/>
      <c r="BJ1242" s="1"/>
      <c r="BK1242" s="1"/>
      <c r="BL1242" s="1"/>
      <c r="BM1242" s="1"/>
      <c r="BN1242" s="1"/>
      <c r="BO1242" s="1"/>
      <c r="BP1242" s="1"/>
    </row>
    <row r="1243" spans="1:68" ht="9.75" customHeight="1">
      <c r="A1243" s="1"/>
      <c r="B1243" s="1"/>
      <c r="C1243" s="1"/>
      <c r="D1243" s="1"/>
      <c r="E1243" s="1"/>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c r="AO1243" s="1"/>
      <c r="AP1243" s="1"/>
      <c r="AQ1243" s="1"/>
      <c r="AR1243" s="1"/>
      <c r="AS1243" s="1"/>
      <c r="AT1243" s="1"/>
      <c r="AU1243" s="1"/>
      <c r="AV1243" s="1"/>
      <c r="AW1243" s="1"/>
      <c r="AX1243" s="1"/>
      <c r="AY1243" s="1"/>
      <c r="AZ1243" s="1"/>
      <c r="BA1243" s="1"/>
      <c r="BB1243" s="1"/>
      <c r="BC1243" s="1"/>
      <c r="BD1243" s="1"/>
      <c r="BE1243" s="1"/>
      <c r="BF1243" s="1"/>
      <c r="BG1243" s="1"/>
      <c r="BH1243" s="1"/>
      <c r="BI1243" s="1"/>
      <c r="BJ1243" s="1"/>
      <c r="BK1243" s="1"/>
      <c r="BL1243" s="1"/>
      <c r="BM1243" s="1"/>
      <c r="BN1243" s="1"/>
      <c r="BO1243" s="1"/>
      <c r="BP1243" s="1"/>
    </row>
    <row r="1244" spans="1:68" ht="9.75" customHeight="1">
      <c r="A1244" s="1"/>
      <c r="B1244" s="1"/>
      <c r="C1244" s="1"/>
      <c r="D1244" s="1"/>
      <c r="E1244" s="1"/>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c r="AO1244" s="1"/>
      <c r="AP1244" s="1"/>
      <c r="AQ1244" s="1"/>
      <c r="AR1244" s="1"/>
      <c r="AS1244" s="1"/>
      <c r="AT1244" s="1"/>
      <c r="AU1244" s="1"/>
      <c r="AV1244" s="1"/>
      <c r="AW1244" s="1"/>
      <c r="AX1244" s="1"/>
      <c r="AY1244" s="1"/>
      <c r="AZ1244" s="1"/>
      <c r="BA1244" s="1"/>
      <c r="BB1244" s="1"/>
      <c r="BC1244" s="1"/>
      <c r="BD1244" s="1"/>
      <c r="BE1244" s="1"/>
      <c r="BF1244" s="1"/>
      <c r="BG1244" s="1"/>
      <c r="BH1244" s="1"/>
      <c r="BI1244" s="1"/>
      <c r="BJ1244" s="1"/>
      <c r="BK1244" s="1"/>
      <c r="BL1244" s="1"/>
      <c r="BM1244" s="1"/>
      <c r="BN1244" s="1"/>
      <c r="BO1244" s="1"/>
      <c r="BP1244" s="1"/>
    </row>
    <row r="1245" spans="1:68" ht="9.75" customHeight="1">
      <c r="A1245" s="1"/>
      <c r="B1245" s="1"/>
      <c r="C1245" s="1"/>
      <c r="D1245" s="1"/>
      <c r="E1245" s="1"/>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c r="AO1245" s="1"/>
      <c r="AP1245" s="1"/>
      <c r="AQ1245" s="1"/>
      <c r="AR1245" s="1"/>
      <c r="AS1245" s="1"/>
      <c r="AT1245" s="1"/>
      <c r="AU1245" s="1"/>
      <c r="AV1245" s="1"/>
      <c r="AW1245" s="1"/>
      <c r="AX1245" s="1"/>
      <c r="AY1245" s="1"/>
      <c r="AZ1245" s="1"/>
      <c r="BA1245" s="1"/>
      <c r="BB1245" s="1"/>
      <c r="BC1245" s="1"/>
      <c r="BD1245" s="1"/>
      <c r="BE1245" s="1"/>
      <c r="BF1245" s="1"/>
      <c r="BG1245" s="1"/>
      <c r="BH1245" s="1"/>
      <c r="BI1245" s="1"/>
      <c r="BJ1245" s="1"/>
      <c r="BK1245" s="1"/>
      <c r="BL1245" s="1"/>
      <c r="BM1245" s="1"/>
      <c r="BN1245" s="1"/>
      <c r="BO1245" s="1"/>
      <c r="BP1245" s="1"/>
    </row>
    <row r="1246" spans="1:68" ht="9.75" customHeight="1">
      <c r="A1246" s="1"/>
      <c r="B1246" s="1"/>
      <c r="C1246" s="1"/>
      <c r="D1246" s="1"/>
      <c r="E1246" s="1"/>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c r="AO1246" s="1"/>
      <c r="AP1246" s="1"/>
      <c r="AQ1246" s="1"/>
      <c r="AR1246" s="1"/>
      <c r="AS1246" s="1"/>
      <c r="AT1246" s="1"/>
      <c r="AU1246" s="1"/>
      <c r="AV1246" s="1"/>
      <c r="AW1246" s="1"/>
      <c r="AX1246" s="1"/>
      <c r="AY1246" s="1"/>
      <c r="AZ1246" s="1"/>
      <c r="BA1246" s="1"/>
      <c r="BB1246" s="1"/>
      <c r="BC1246" s="1"/>
      <c r="BD1246" s="1"/>
      <c r="BE1246" s="1"/>
      <c r="BF1246" s="1"/>
      <c r="BG1246" s="1"/>
      <c r="BH1246" s="1"/>
      <c r="BI1246" s="1"/>
      <c r="BJ1246" s="1"/>
      <c r="BK1246" s="1"/>
      <c r="BL1246" s="1"/>
      <c r="BM1246" s="1"/>
      <c r="BN1246" s="1"/>
      <c r="BO1246" s="1"/>
      <c r="BP1246" s="1"/>
    </row>
    <row r="1247" spans="1:68" ht="9.75" customHeight="1">
      <c r="A1247" s="1"/>
      <c r="B1247" s="1"/>
      <c r="C1247" s="1"/>
      <c r="D1247" s="1"/>
      <c r="E1247" s="1"/>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c r="AO1247" s="1"/>
      <c r="AP1247" s="1"/>
      <c r="AQ1247" s="1"/>
      <c r="AR1247" s="1"/>
      <c r="AS1247" s="1"/>
      <c r="AT1247" s="1"/>
      <c r="AU1247" s="1"/>
      <c r="AV1247" s="1"/>
      <c r="AW1247" s="1"/>
      <c r="AX1247" s="1"/>
      <c r="AY1247" s="1"/>
      <c r="AZ1247" s="1"/>
      <c r="BA1247" s="1"/>
      <c r="BB1247" s="1"/>
      <c r="BC1247" s="1"/>
      <c r="BD1247" s="1"/>
      <c r="BE1247" s="1"/>
      <c r="BF1247" s="1"/>
      <c r="BG1247" s="1"/>
      <c r="BH1247" s="1"/>
      <c r="BI1247" s="1"/>
      <c r="BJ1247" s="1"/>
      <c r="BK1247" s="1"/>
      <c r="BL1247" s="1"/>
      <c r="BM1247" s="1"/>
      <c r="BN1247" s="1"/>
      <c r="BO1247" s="1"/>
      <c r="BP1247" s="1"/>
    </row>
    <row r="1248" spans="1:68" ht="9.75" customHeight="1">
      <c r="A1248" s="1"/>
      <c r="B1248" s="1"/>
      <c r="C1248" s="1"/>
      <c r="D1248" s="1"/>
      <c r="E1248" s="1"/>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c r="AO1248" s="1"/>
      <c r="AP1248" s="1"/>
      <c r="AQ1248" s="1"/>
      <c r="AR1248" s="1"/>
      <c r="AS1248" s="1"/>
      <c r="AT1248" s="1"/>
      <c r="AU1248" s="1"/>
      <c r="AV1248" s="1"/>
      <c r="AW1248" s="1"/>
      <c r="AX1248" s="1"/>
      <c r="AY1248" s="1"/>
      <c r="AZ1248" s="1"/>
      <c r="BA1248" s="1"/>
      <c r="BB1248" s="1"/>
      <c r="BC1248" s="1"/>
      <c r="BD1248" s="1"/>
      <c r="BE1248" s="1"/>
      <c r="BF1248" s="1"/>
      <c r="BG1248" s="1"/>
      <c r="BH1248" s="1"/>
      <c r="BI1248" s="1"/>
      <c r="BJ1248" s="1"/>
      <c r="BK1248" s="1"/>
      <c r="BL1248" s="1"/>
      <c r="BM1248" s="1"/>
      <c r="BN1248" s="1"/>
      <c r="BO1248" s="1"/>
      <c r="BP1248" s="1"/>
    </row>
    <row r="1249" spans="1:68" ht="9.75" customHeight="1">
      <c r="A1249" s="1"/>
      <c r="B1249" s="1"/>
      <c r="C1249" s="1"/>
      <c r="D1249" s="1"/>
      <c r="E1249" s="1"/>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c r="AO1249" s="1"/>
      <c r="AP1249" s="1"/>
      <c r="AQ1249" s="1"/>
      <c r="AR1249" s="1"/>
      <c r="AS1249" s="1"/>
      <c r="AT1249" s="1"/>
      <c r="AU1249" s="1"/>
      <c r="AV1249" s="1"/>
      <c r="AW1249" s="1"/>
      <c r="AX1249" s="1"/>
      <c r="AY1249" s="1"/>
      <c r="AZ1249" s="1"/>
      <c r="BA1249" s="1"/>
      <c r="BB1249" s="1"/>
      <c r="BC1249" s="1"/>
      <c r="BD1249" s="1"/>
      <c r="BE1249" s="1"/>
      <c r="BF1249" s="1"/>
      <c r="BG1249" s="1"/>
      <c r="BH1249" s="1"/>
      <c r="BI1249" s="1"/>
      <c r="BJ1249" s="1"/>
      <c r="BK1249" s="1"/>
      <c r="BL1249" s="1"/>
      <c r="BM1249" s="1"/>
      <c r="BN1249" s="1"/>
      <c r="BO1249" s="1"/>
      <c r="BP1249" s="1"/>
    </row>
    <row r="1250" spans="1:68" ht="9.75" customHeight="1">
      <c r="A1250" s="1"/>
      <c r="B1250" s="1"/>
      <c r="C1250" s="1"/>
      <c r="D1250" s="1"/>
      <c r="E1250" s="1"/>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c r="AO1250" s="1"/>
      <c r="AP1250" s="1"/>
      <c r="AQ1250" s="1"/>
      <c r="AR1250" s="1"/>
      <c r="AS1250" s="1"/>
      <c r="AT1250" s="1"/>
      <c r="AU1250" s="1"/>
      <c r="AV1250" s="1"/>
      <c r="AW1250" s="1"/>
      <c r="AX1250" s="1"/>
      <c r="AY1250" s="1"/>
      <c r="AZ1250" s="1"/>
      <c r="BA1250" s="1"/>
      <c r="BB1250" s="1"/>
      <c r="BC1250" s="1"/>
      <c r="BD1250" s="1"/>
      <c r="BE1250" s="1"/>
      <c r="BF1250" s="1"/>
      <c r="BG1250" s="1"/>
      <c r="BH1250" s="1"/>
      <c r="BI1250" s="1"/>
      <c r="BJ1250" s="1"/>
      <c r="BK1250" s="1"/>
      <c r="BL1250" s="1"/>
      <c r="BM1250" s="1"/>
      <c r="BN1250" s="1"/>
      <c r="BO1250" s="1"/>
      <c r="BP1250" s="1"/>
    </row>
    <row r="1251" spans="1:68" ht="9.75" customHeight="1">
      <c r="A1251" s="1"/>
      <c r="B1251" s="1"/>
      <c r="C1251" s="1"/>
      <c r="D1251" s="1"/>
      <c r="E1251" s="1"/>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c r="AO1251" s="1"/>
      <c r="AP1251" s="1"/>
      <c r="AQ1251" s="1"/>
      <c r="AR1251" s="1"/>
      <c r="AS1251" s="1"/>
      <c r="AT1251" s="1"/>
      <c r="AU1251" s="1"/>
      <c r="AV1251" s="1"/>
      <c r="AW1251" s="1"/>
      <c r="AX1251" s="1"/>
      <c r="AY1251" s="1"/>
      <c r="AZ1251" s="1"/>
      <c r="BA1251" s="1"/>
      <c r="BB1251" s="1"/>
      <c r="BC1251" s="1"/>
      <c r="BD1251" s="1"/>
      <c r="BE1251" s="1"/>
      <c r="BF1251" s="1"/>
      <c r="BG1251" s="1"/>
      <c r="BH1251" s="1"/>
      <c r="BI1251" s="1"/>
      <c r="BJ1251" s="1"/>
      <c r="BK1251" s="1"/>
      <c r="BL1251" s="1"/>
      <c r="BM1251" s="1"/>
      <c r="BN1251" s="1"/>
      <c r="BO1251" s="1"/>
      <c r="BP1251" s="1"/>
    </row>
    <row r="1252" spans="1:68" ht="9.75" customHeight="1">
      <c r="A1252" s="1"/>
      <c r="B1252" s="1"/>
      <c r="C1252" s="1"/>
      <c r="D1252" s="1"/>
      <c r="E1252" s="1"/>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c r="AO1252" s="1"/>
      <c r="AP1252" s="1"/>
      <c r="AQ1252" s="1"/>
      <c r="AR1252" s="1"/>
      <c r="AS1252" s="1"/>
      <c r="AT1252" s="1"/>
      <c r="AU1252" s="1"/>
      <c r="AV1252" s="1"/>
      <c r="AW1252" s="1"/>
      <c r="AX1252" s="1"/>
      <c r="AY1252" s="1"/>
      <c r="AZ1252" s="1"/>
      <c r="BA1252" s="1"/>
      <c r="BB1252" s="1"/>
      <c r="BC1252" s="1"/>
      <c r="BD1252" s="1"/>
      <c r="BE1252" s="1"/>
      <c r="BF1252" s="1"/>
      <c r="BG1252" s="1"/>
      <c r="BH1252" s="1"/>
      <c r="BI1252" s="1"/>
      <c r="BJ1252" s="1"/>
      <c r="BK1252" s="1"/>
      <c r="BL1252" s="1"/>
      <c r="BM1252" s="1"/>
      <c r="BN1252" s="1"/>
      <c r="BO1252" s="1"/>
      <c r="BP1252" s="1"/>
    </row>
    <row r="1253" spans="1:68" ht="9.75" customHeight="1">
      <c r="A1253" s="1"/>
      <c r="B1253" s="1"/>
      <c r="C1253" s="1"/>
      <c r="D1253" s="1"/>
      <c r="E1253" s="1"/>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c r="AO1253" s="1"/>
      <c r="AP1253" s="1"/>
      <c r="AQ1253" s="1"/>
      <c r="AR1253" s="1"/>
      <c r="AS1253" s="1"/>
      <c r="AT1253" s="1"/>
      <c r="AU1253" s="1"/>
      <c r="AV1253" s="1"/>
      <c r="AW1253" s="1"/>
      <c r="AX1253" s="1"/>
      <c r="AY1253" s="1"/>
      <c r="AZ1253" s="1"/>
      <c r="BA1253" s="1"/>
      <c r="BB1253" s="1"/>
      <c r="BC1253" s="1"/>
      <c r="BD1253" s="1"/>
      <c r="BE1253" s="1"/>
      <c r="BF1253" s="1"/>
      <c r="BG1253" s="1"/>
      <c r="BH1253" s="1"/>
      <c r="BI1253" s="1"/>
      <c r="BJ1253" s="1"/>
      <c r="BK1253" s="1"/>
      <c r="BL1253" s="1"/>
      <c r="BM1253" s="1"/>
      <c r="BN1253" s="1"/>
      <c r="BO1253" s="1"/>
      <c r="BP1253" s="1"/>
    </row>
    <row r="1254" spans="1:68" ht="9.75" customHeight="1">
      <c r="A1254" s="1"/>
      <c r="B1254" s="1"/>
      <c r="C1254" s="1"/>
      <c r="D1254" s="1"/>
      <c r="E1254" s="1"/>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c r="AO1254" s="1"/>
      <c r="AP1254" s="1"/>
      <c r="AQ1254" s="1"/>
      <c r="AR1254" s="1"/>
      <c r="AS1254" s="1"/>
      <c r="AT1254" s="1"/>
      <c r="AU1254" s="1"/>
      <c r="AV1254" s="1"/>
      <c r="AW1254" s="1"/>
      <c r="AX1254" s="1"/>
      <c r="AY1254" s="1"/>
      <c r="AZ1254" s="1"/>
      <c r="BA1254" s="1"/>
      <c r="BB1254" s="1"/>
      <c r="BC1254" s="1"/>
      <c r="BD1254" s="1"/>
      <c r="BE1254" s="1"/>
      <c r="BF1254" s="1"/>
      <c r="BG1254" s="1"/>
      <c r="BH1254" s="1"/>
      <c r="BI1254" s="1"/>
      <c r="BJ1254" s="1"/>
      <c r="BK1254" s="1"/>
      <c r="BL1254" s="1"/>
      <c r="BM1254" s="1"/>
      <c r="BN1254" s="1"/>
      <c r="BO1254" s="1"/>
      <c r="BP1254" s="1"/>
    </row>
    <row r="1255" spans="1:68" ht="9.75" customHeight="1">
      <c r="A1255" s="1"/>
      <c r="B1255" s="1"/>
      <c r="C1255" s="1"/>
      <c r="D1255" s="1"/>
      <c r="E1255" s="1"/>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c r="AO1255" s="1"/>
      <c r="AP1255" s="1"/>
      <c r="AQ1255" s="1"/>
      <c r="AR1255" s="1"/>
      <c r="AS1255" s="1"/>
      <c r="AT1255" s="1"/>
      <c r="AU1255" s="1"/>
      <c r="AV1255" s="1"/>
      <c r="AW1255" s="1"/>
      <c r="AX1255" s="1"/>
      <c r="AY1255" s="1"/>
      <c r="AZ1255" s="1"/>
      <c r="BA1255" s="1"/>
      <c r="BB1255" s="1"/>
      <c r="BC1255" s="1"/>
      <c r="BD1255" s="1"/>
      <c r="BE1255" s="1"/>
      <c r="BF1255" s="1"/>
      <c r="BG1255" s="1"/>
      <c r="BH1255" s="1"/>
      <c r="BI1255" s="1"/>
      <c r="BJ1255" s="1"/>
      <c r="BK1255" s="1"/>
      <c r="BL1255" s="1"/>
      <c r="BM1255" s="1"/>
      <c r="BN1255" s="1"/>
      <c r="BO1255" s="1"/>
      <c r="BP1255" s="1"/>
    </row>
    <row r="1256" spans="1:68" ht="9.75" customHeight="1">
      <c r="A1256" s="1"/>
      <c r="B1256" s="1"/>
      <c r="C1256" s="1"/>
      <c r="D1256" s="1"/>
      <c r="E1256" s="1"/>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c r="AO1256" s="1"/>
      <c r="AP1256" s="1"/>
      <c r="AQ1256" s="1"/>
      <c r="AR1256" s="1"/>
      <c r="AS1256" s="1"/>
      <c r="AT1256" s="1"/>
      <c r="AU1256" s="1"/>
      <c r="AV1256" s="1"/>
      <c r="AW1256" s="1"/>
      <c r="AX1256" s="1"/>
      <c r="AY1256" s="1"/>
      <c r="AZ1256" s="1"/>
      <c r="BA1256" s="1"/>
      <c r="BB1256" s="1"/>
      <c r="BC1256" s="1"/>
      <c r="BD1256" s="1"/>
      <c r="BE1256" s="1"/>
      <c r="BF1256" s="1"/>
      <c r="BG1256" s="1"/>
      <c r="BH1256" s="1"/>
      <c r="BI1256" s="1"/>
      <c r="BJ1256" s="1"/>
      <c r="BK1256" s="1"/>
      <c r="BL1256" s="1"/>
      <c r="BM1256" s="1"/>
      <c r="BN1256" s="1"/>
      <c r="BO1256" s="1"/>
      <c r="BP1256" s="1"/>
    </row>
    <row r="1257" spans="1:68" ht="9.75" customHeight="1">
      <c r="A1257" s="1"/>
      <c r="B1257" s="1"/>
      <c r="C1257" s="1"/>
      <c r="D1257" s="1"/>
      <c r="E1257" s="1"/>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c r="AO1257" s="1"/>
      <c r="AP1257" s="1"/>
      <c r="AQ1257" s="1"/>
      <c r="AR1257" s="1"/>
      <c r="AS1257" s="1"/>
      <c r="AT1257" s="1"/>
      <c r="AU1257" s="1"/>
      <c r="AV1257" s="1"/>
      <c r="AW1257" s="1"/>
      <c r="AX1257" s="1"/>
      <c r="AY1257" s="1"/>
      <c r="AZ1257" s="1"/>
      <c r="BA1257" s="1"/>
      <c r="BB1257" s="1"/>
      <c r="BC1257" s="1"/>
      <c r="BD1257" s="1"/>
      <c r="BE1257" s="1"/>
      <c r="BF1257" s="1"/>
      <c r="BG1257" s="1"/>
      <c r="BH1257" s="1"/>
      <c r="BI1257" s="1"/>
      <c r="BJ1257" s="1"/>
      <c r="BK1257" s="1"/>
      <c r="BL1257" s="1"/>
      <c r="BM1257" s="1"/>
      <c r="BN1257" s="1"/>
      <c r="BO1257" s="1"/>
      <c r="BP1257" s="1"/>
    </row>
    <row r="1258" spans="1:68" ht="9.75" customHeight="1">
      <c r="A1258" s="1"/>
      <c r="B1258" s="1"/>
      <c r="C1258" s="1"/>
      <c r="D1258" s="1"/>
      <c r="E1258" s="1"/>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c r="AO1258" s="1"/>
      <c r="AP1258" s="1"/>
      <c r="AQ1258" s="1"/>
      <c r="AR1258" s="1"/>
      <c r="AS1258" s="1"/>
      <c r="AT1258" s="1"/>
      <c r="AU1258" s="1"/>
      <c r="AV1258" s="1"/>
      <c r="AW1258" s="1"/>
      <c r="AX1258" s="1"/>
      <c r="AY1258" s="1"/>
      <c r="AZ1258" s="1"/>
      <c r="BA1258" s="1"/>
      <c r="BB1258" s="1"/>
      <c r="BC1258" s="1"/>
      <c r="BD1258" s="1"/>
      <c r="BE1258" s="1"/>
      <c r="BF1258" s="1"/>
      <c r="BG1258" s="1"/>
      <c r="BH1258" s="1"/>
      <c r="BI1258" s="1"/>
      <c r="BJ1258" s="1"/>
      <c r="BK1258" s="1"/>
      <c r="BL1258" s="1"/>
      <c r="BM1258" s="1"/>
      <c r="BN1258" s="1"/>
      <c r="BO1258" s="1"/>
      <c r="BP1258" s="1"/>
    </row>
    <row r="1259" spans="1:68" ht="9.75" customHeight="1">
      <c r="A1259" s="1"/>
      <c r="B1259" s="1"/>
      <c r="C1259" s="1"/>
      <c r="D1259" s="1"/>
      <c r="E1259" s="1"/>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c r="AO1259" s="1"/>
      <c r="AP1259" s="1"/>
      <c r="AQ1259" s="1"/>
      <c r="AR1259" s="1"/>
      <c r="AS1259" s="1"/>
      <c r="AT1259" s="1"/>
      <c r="AU1259" s="1"/>
      <c r="AV1259" s="1"/>
      <c r="AW1259" s="1"/>
      <c r="AX1259" s="1"/>
      <c r="AY1259" s="1"/>
      <c r="AZ1259" s="1"/>
      <c r="BA1259" s="1"/>
      <c r="BB1259" s="1"/>
      <c r="BC1259" s="1"/>
      <c r="BD1259" s="1"/>
      <c r="BE1259" s="1"/>
      <c r="BF1259" s="1"/>
      <c r="BG1259" s="1"/>
      <c r="BH1259" s="1"/>
      <c r="BI1259" s="1"/>
      <c r="BJ1259" s="1"/>
      <c r="BK1259" s="1"/>
      <c r="BL1259" s="1"/>
      <c r="BM1259" s="1"/>
      <c r="BN1259" s="1"/>
      <c r="BO1259" s="1"/>
      <c r="BP1259" s="1"/>
    </row>
    <row r="1260" spans="1:68" ht="9.75" customHeight="1">
      <c r="A1260" s="1"/>
      <c r="B1260" s="1"/>
      <c r="C1260" s="1"/>
      <c r="D1260" s="1"/>
      <c r="E1260" s="1"/>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c r="AO1260" s="1"/>
      <c r="AP1260" s="1"/>
      <c r="AQ1260" s="1"/>
      <c r="AR1260" s="1"/>
      <c r="AS1260" s="1"/>
      <c r="AT1260" s="1"/>
      <c r="AU1260" s="1"/>
      <c r="AV1260" s="1"/>
      <c r="AW1260" s="1"/>
      <c r="AX1260" s="1"/>
      <c r="AY1260" s="1"/>
      <c r="AZ1260" s="1"/>
      <c r="BA1260" s="1"/>
      <c r="BB1260" s="1"/>
      <c r="BC1260" s="1"/>
      <c r="BD1260" s="1"/>
      <c r="BE1260" s="1"/>
      <c r="BF1260" s="1"/>
      <c r="BG1260" s="1"/>
      <c r="BH1260" s="1"/>
      <c r="BI1260" s="1"/>
      <c r="BJ1260" s="1"/>
      <c r="BK1260" s="1"/>
      <c r="BL1260" s="1"/>
      <c r="BM1260" s="1"/>
      <c r="BN1260" s="1"/>
      <c r="BO1260" s="1"/>
      <c r="BP1260" s="1"/>
    </row>
    <row r="1261" spans="1:68" ht="9.75" customHeight="1">
      <c r="A1261" s="1"/>
      <c r="B1261" s="1"/>
      <c r="C1261" s="1"/>
      <c r="D1261" s="1"/>
      <c r="E1261" s="1"/>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c r="AO1261" s="1"/>
      <c r="AP1261" s="1"/>
      <c r="AQ1261" s="1"/>
      <c r="AR1261" s="1"/>
      <c r="AS1261" s="1"/>
      <c r="AT1261" s="1"/>
      <c r="AU1261" s="1"/>
      <c r="AV1261" s="1"/>
      <c r="AW1261" s="1"/>
      <c r="AX1261" s="1"/>
      <c r="AY1261" s="1"/>
      <c r="AZ1261" s="1"/>
      <c r="BA1261" s="1"/>
      <c r="BB1261" s="1"/>
      <c r="BC1261" s="1"/>
      <c r="BD1261" s="1"/>
      <c r="BE1261" s="1"/>
      <c r="BF1261" s="1"/>
      <c r="BG1261" s="1"/>
      <c r="BH1261" s="1"/>
      <c r="BI1261" s="1"/>
      <c r="BJ1261" s="1"/>
      <c r="BK1261" s="1"/>
      <c r="BL1261" s="1"/>
      <c r="BM1261" s="1"/>
      <c r="BN1261" s="1"/>
      <c r="BO1261" s="1"/>
      <c r="BP1261" s="1"/>
    </row>
    <row r="1262" spans="1:68" ht="9.75" customHeight="1">
      <c r="A1262" s="1"/>
      <c r="B1262" s="1"/>
      <c r="C1262" s="1"/>
      <c r="D1262" s="1"/>
      <c r="E1262" s="1"/>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c r="AO1262" s="1"/>
      <c r="AP1262" s="1"/>
      <c r="AQ1262" s="1"/>
      <c r="AR1262" s="1"/>
      <c r="AS1262" s="1"/>
      <c r="AT1262" s="1"/>
      <c r="AU1262" s="1"/>
      <c r="AV1262" s="1"/>
      <c r="AW1262" s="1"/>
      <c r="AX1262" s="1"/>
      <c r="AY1262" s="1"/>
      <c r="AZ1262" s="1"/>
      <c r="BA1262" s="1"/>
      <c r="BB1262" s="1"/>
      <c r="BC1262" s="1"/>
      <c r="BD1262" s="1"/>
      <c r="BE1262" s="1"/>
      <c r="BF1262" s="1"/>
      <c r="BG1262" s="1"/>
      <c r="BH1262" s="1"/>
      <c r="BI1262" s="1"/>
      <c r="BJ1262" s="1"/>
      <c r="BK1262" s="1"/>
      <c r="BL1262" s="1"/>
      <c r="BM1262" s="1"/>
      <c r="BN1262" s="1"/>
      <c r="BO1262" s="1"/>
      <c r="BP1262" s="1"/>
    </row>
    <row r="1263" spans="1:68" ht="9.75" customHeight="1">
      <c r="A1263" s="1"/>
      <c r="B1263" s="1"/>
      <c r="C1263" s="1"/>
      <c r="D1263" s="1"/>
      <c r="E1263" s="1"/>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c r="AO1263" s="1"/>
      <c r="AP1263" s="1"/>
      <c r="AQ1263" s="1"/>
      <c r="AR1263" s="1"/>
      <c r="AS1263" s="1"/>
      <c r="AT1263" s="1"/>
      <c r="AU1263" s="1"/>
      <c r="AV1263" s="1"/>
      <c r="AW1263" s="1"/>
      <c r="AX1263" s="1"/>
      <c r="AY1263" s="1"/>
      <c r="AZ1263" s="1"/>
      <c r="BA1263" s="1"/>
      <c r="BB1263" s="1"/>
      <c r="BC1263" s="1"/>
      <c r="BD1263" s="1"/>
      <c r="BE1263" s="1"/>
      <c r="BF1263" s="1"/>
      <c r="BG1263" s="1"/>
      <c r="BH1263" s="1"/>
      <c r="BI1263" s="1"/>
      <c r="BJ1263" s="1"/>
      <c r="BK1263" s="1"/>
      <c r="BL1263" s="1"/>
      <c r="BM1263" s="1"/>
      <c r="BN1263" s="1"/>
      <c r="BO1263" s="1"/>
      <c r="BP1263" s="1"/>
    </row>
    <row r="1264" spans="1:68" ht="9.75" customHeight="1">
      <c r="A1264" s="1"/>
      <c r="B1264" s="1"/>
      <c r="C1264" s="1"/>
      <c r="D1264" s="1"/>
      <c r="E1264" s="1"/>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c r="AO1264" s="1"/>
      <c r="AP1264" s="1"/>
      <c r="AQ1264" s="1"/>
      <c r="AR1264" s="1"/>
      <c r="AS1264" s="1"/>
      <c r="AT1264" s="1"/>
      <c r="AU1264" s="1"/>
      <c r="AV1264" s="1"/>
      <c r="AW1264" s="1"/>
      <c r="AX1264" s="1"/>
      <c r="AY1264" s="1"/>
      <c r="AZ1264" s="1"/>
      <c r="BA1264" s="1"/>
      <c r="BB1264" s="1"/>
      <c r="BC1264" s="1"/>
      <c r="BD1264" s="1"/>
      <c r="BE1264" s="1"/>
      <c r="BF1264" s="1"/>
      <c r="BG1264" s="1"/>
      <c r="BH1264" s="1"/>
      <c r="BI1264" s="1"/>
      <c r="BJ1264" s="1"/>
      <c r="BK1264" s="1"/>
      <c r="BL1264" s="1"/>
      <c r="BM1264" s="1"/>
      <c r="BN1264" s="1"/>
      <c r="BO1264" s="1"/>
      <c r="BP1264" s="1"/>
    </row>
    <row r="1265" spans="1:68" ht="9.75" customHeight="1">
      <c r="A1265" s="1"/>
      <c r="B1265" s="1"/>
      <c r="C1265" s="1"/>
      <c r="D1265" s="1"/>
      <c r="E1265" s="1"/>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c r="AO1265" s="1"/>
      <c r="AP1265" s="1"/>
      <c r="AQ1265" s="1"/>
      <c r="AR1265" s="1"/>
      <c r="AS1265" s="1"/>
      <c r="AT1265" s="1"/>
      <c r="AU1265" s="1"/>
      <c r="AV1265" s="1"/>
      <c r="AW1265" s="1"/>
      <c r="AX1265" s="1"/>
      <c r="AY1265" s="1"/>
      <c r="AZ1265" s="1"/>
      <c r="BA1265" s="1"/>
      <c r="BB1265" s="1"/>
      <c r="BC1265" s="1"/>
      <c r="BD1265" s="1"/>
      <c r="BE1265" s="1"/>
      <c r="BF1265" s="1"/>
      <c r="BG1265" s="1"/>
      <c r="BH1265" s="1"/>
      <c r="BI1265" s="1"/>
      <c r="BJ1265" s="1"/>
      <c r="BK1265" s="1"/>
      <c r="BL1265" s="1"/>
      <c r="BM1265" s="1"/>
      <c r="BN1265" s="1"/>
      <c r="BO1265" s="1"/>
      <c r="BP1265" s="1"/>
    </row>
    <row r="1266" spans="1:68" ht="9.75" customHeight="1">
      <c r="A1266" s="1"/>
      <c r="B1266" s="1"/>
      <c r="C1266" s="1"/>
      <c r="D1266" s="1"/>
      <c r="E1266" s="1"/>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c r="AO1266" s="1"/>
      <c r="AP1266" s="1"/>
      <c r="AQ1266" s="1"/>
      <c r="AR1266" s="1"/>
      <c r="AS1266" s="1"/>
      <c r="AT1266" s="1"/>
      <c r="AU1266" s="1"/>
      <c r="AV1266" s="1"/>
      <c r="AW1266" s="1"/>
      <c r="AX1266" s="1"/>
      <c r="AY1266" s="1"/>
      <c r="AZ1266" s="1"/>
      <c r="BA1266" s="1"/>
      <c r="BB1266" s="1"/>
      <c r="BC1266" s="1"/>
      <c r="BD1266" s="1"/>
      <c r="BE1266" s="1"/>
      <c r="BF1266" s="1"/>
      <c r="BG1266" s="1"/>
      <c r="BH1266" s="1"/>
      <c r="BI1266" s="1"/>
      <c r="BJ1266" s="1"/>
      <c r="BK1266" s="1"/>
      <c r="BL1266" s="1"/>
      <c r="BM1266" s="1"/>
      <c r="BN1266" s="1"/>
      <c r="BO1266" s="1"/>
      <c r="BP1266" s="1"/>
    </row>
    <row r="1267" spans="1:68" ht="9.75" customHeight="1">
      <c r="A1267" s="1"/>
      <c r="B1267" s="1"/>
      <c r="C1267" s="1"/>
      <c r="D1267" s="1"/>
      <c r="E1267" s="1"/>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c r="AL1267" s="1"/>
      <c r="AM1267" s="1"/>
      <c r="AN1267" s="1"/>
      <c r="AO1267" s="1"/>
      <c r="AP1267" s="1"/>
      <c r="AQ1267" s="1"/>
      <c r="AR1267" s="1"/>
      <c r="AS1267" s="1"/>
      <c r="AT1267" s="1"/>
      <c r="AU1267" s="1"/>
      <c r="AV1267" s="1"/>
      <c r="AW1267" s="1"/>
      <c r="AX1267" s="1"/>
      <c r="AY1267" s="1"/>
      <c r="AZ1267" s="1"/>
      <c r="BA1267" s="1"/>
      <c r="BB1267" s="1"/>
      <c r="BC1267" s="1"/>
      <c r="BD1267" s="1"/>
      <c r="BE1267" s="1"/>
      <c r="BF1267" s="1"/>
      <c r="BG1267" s="1"/>
      <c r="BH1267" s="1"/>
      <c r="BI1267" s="1"/>
      <c r="BJ1267" s="1"/>
      <c r="BK1267" s="1"/>
      <c r="BL1267" s="1"/>
      <c r="BM1267" s="1"/>
      <c r="BN1267" s="1"/>
      <c r="BO1267" s="1"/>
      <c r="BP1267" s="1"/>
    </row>
    <row r="1268" spans="1:68" ht="9.75" customHeight="1">
      <c r="A1268" s="1"/>
      <c r="B1268" s="1"/>
      <c r="C1268" s="1"/>
      <c r="D1268" s="1"/>
      <c r="E1268" s="1"/>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c r="AO1268" s="1"/>
      <c r="AP1268" s="1"/>
      <c r="AQ1268" s="1"/>
      <c r="AR1268" s="1"/>
      <c r="AS1268" s="1"/>
      <c r="AT1268" s="1"/>
      <c r="AU1268" s="1"/>
      <c r="AV1268" s="1"/>
      <c r="AW1268" s="1"/>
      <c r="AX1268" s="1"/>
      <c r="AY1268" s="1"/>
      <c r="AZ1268" s="1"/>
      <c r="BA1268" s="1"/>
      <c r="BB1268" s="1"/>
      <c r="BC1268" s="1"/>
      <c r="BD1268" s="1"/>
      <c r="BE1268" s="1"/>
      <c r="BF1268" s="1"/>
      <c r="BG1268" s="1"/>
      <c r="BH1268" s="1"/>
      <c r="BI1268" s="1"/>
      <c r="BJ1268" s="1"/>
      <c r="BK1268" s="1"/>
      <c r="BL1268" s="1"/>
      <c r="BM1268" s="1"/>
      <c r="BN1268" s="1"/>
      <c r="BO1268" s="1"/>
      <c r="BP1268" s="1"/>
    </row>
    <row r="1269" spans="1:68" ht="9.75" customHeight="1">
      <c r="A1269" s="1"/>
      <c r="B1269" s="1"/>
      <c r="C1269" s="1"/>
      <c r="D1269" s="1"/>
      <c r="E1269" s="1"/>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c r="AO1269" s="1"/>
      <c r="AP1269" s="1"/>
      <c r="AQ1269" s="1"/>
      <c r="AR1269" s="1"/>
      <c r="AS1269" s="1"/>
      <c r="AT1269" s="1"/>
      <c r="AU1269" s="1"/>
      <c r="AV1269" s="1"/>
      <c r="AW1269" s="1"/>
      <c r="AX1269" s="1"/>
      <c r="AY1269" s="1"/>
      <c r="AZ1269" s="1"/>
      <c r="BA1269" s="1"/>
      <c r="BB1269" s="1"/>
      <c r="BC1269" s="1"/>
      <c r="BD1269" s="1"/>
      <c r="BE1269" s="1"/>
      <c r="BF1269" s="1"/>
      <c r="BG1269" s="1"/>
      <c r="BH1269" s="1"/>
      <c r="BI1269" s="1"/>
      <c r="BJ1269" s="1"/>
      <c r="BK1269" s="1"/>
      <c r="BL1269" s="1"/>
      <c r="BM1269" s="1"/>
      <c r="BN1269" s="1"/>
      <c r="BO1269" s="1"/>
      <c r="BP1269" s="1"/>
    </row>
    <row r="1270" spans="1:68" ht="9.75" customHeight="1">
      <c r="A1270" s="1"/>
      <c r="B1270" s="1"/>
      <c r="C1270" s="1"/>
      <c r="D1270" s="1"/>
      <c r="E1270" s="1"/>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c r="AO1270" s="1"/>
      <c r="AP1270" s="1"/>
      <c r="AQ1270" s="1"/>
      <c r="AR1270" s="1"/>
      <c r="AS1270" s="1"/>
      <c r="AT1270" s="1"/>
      <c r="AU1270" s="1"/>
      <c r="AV1270" s="1"/>
      <c r="AW1270" s="1"/>
      <c r="AX1270" s="1"/>
      <c r="AY1270" s="1"/>
      <c r="AZ1270" s="1"/>
      <c r="BA1270" s="1"/>
      <c r="BB1270" s="1"/>
      <c r="BC1270" s="1"/>
      <c r="BD1270" s="1"/>
      <c r="BE1270" s="1"/>
      <c r="BF1270" s="1"/>
      <c r="BG1270" s="1"/>
      <c r="BH1270" s="1"/>
      <c r="BI1270" s="1"/>
      <c r="BJ1270" s="1"/>
      <c r="BK1270" s="1"/>
      <c r="BL1270" s="1"/>
      <c r="BM1270" s="1"/>
      <c r="BN1270" s="1"/>
      <c r="BO1270" s="1"/>
      <c r="BP1270" s="1"/>
    </row>
    <row r="1271" spans="1:68" ht="9.75" customHeight="1">
      <c r="A1271" s="1"/>
      <c r="B1271" s="1"/>
      <c r="C1271" s="1"/>
      <c r="D1271" s="1"/>
      <c r="E1271" s="1"/>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c r="AO1271" s="1"/>
      <c r="AP1271" s="1"/>
      <c r="AQ1271" s="1"/>
      <c r="AR1271" s="1"/>
      <c r="AS1271" s="1"/>
      <c r="AT1271" s="1"/>
      <c r="AU1271" s="1"/>
      <c r="AV1271" s="1"/>
      <c r="AW1271" s="1"/>
      <c r="AX1271" s="1"/>
      <c r="AY1271" s="1"/>
      <c r="AZ1271" s="1"/>
      <c r="BA1271" s="1"/>
      <c r="BB1271" s="1"/>
      <c r="BC1271" s="1"/>
      <c r="BD1271" s="1"/>
      <c r="BE1271" s="1"/>
      <c r="BF1271" s="1"/>
      <c r="BG1271" s="1"/>
      <c r="BH1271" s="1"/>
      <c r="BI1271" s="1"/>
      <c r="BJ1271" s="1"/>
      <c r="BK1271" s="1"/>
      <c r="BL1271" s="1"/>
      <c r="BM1271" s="1"/>
      <c r="BN1271" s="1"/>
      <c r="BO1271" s="1"/>
      <c r="BP1271" s="1"/>
    </row>
    <row r="1272" spans="1:68" ht="9.75" customHeight="1">
      <c r="A1272" s="1"/>
      <c r="B1272" s="1"/>
      <c r="C1272" s="1"/>
      <c r="D1272" s="1"/>
      <c r="E1272" s="1"/>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c r="AO1272" s="1"/>
      <c r="AP1272" s="1"/>
      <c r="AQ1272" s="1"/>
      <c r="AR1272" s="1"/>
      <c r="AS1272" s="1"/>
      <c r="AT1272" s="1"/>
      <c r="AU1272" s="1"/>
      <c r="AV1272" s="1"/>
      <c r="AW1272" s="1"/>
      <c r="AX1272" s="1"/>
      <c r="AY1272" s="1"/>
      <c r="AZ1272" s="1"/>
      <c r="BA1272" s="1"/>
      <c r="BB1272" s="1"/>
      <c r="BC1272" s="1"/>
      <c r="BD1272" s="1"/>
      <c r="BE1272" s="1"/>
      <c r="BF1272" s="1"/>
      <c r="BG1272" s="1"/>
      <c r="BH1272" s="1"/>
      <c r="BI1272" s="1"/>
      <c r="BJ1272" s="1"/>
      <c r="BK1272" s="1"/>
      <c r="BL1272" s="1"/>
      <c r="BM1272" s="1"/>
      <c r="BN1272" s="1"/>
      <c r="BO1272" s="1"/>
      <c r="BP1272" s="1"/>
    </row>
    <row r="1273" spans="1:68" ht="9.75" customHeight="1">
      <c r="A1273" s="1"/>
      <c r="B1273" s="1"/>
      <c r="C1273" s="1"/>
      <c r="D1273" s="1"/>
      <c r="E1273" s="1"/>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c r="AO1273" s="1"/>
      <c r="AP1273" s="1"/>
      <c r="AQ1273" s="1"/>
      <c r="AR1273" s="1"/>
      <c r="AS1273" s="1"/>
      <c r="AT1273" s="1"/>
      <c r="AU1273" s="1"/>
      <c r="AV1273" s="1"/>
      <c r="AW1273" s="1"/>
      <c r="AX1273" s="1"/>
      <c r="AY1273" s="1"/>
      <c r="AZ1273" s="1"/>
      <c r="BA1273" s="1"/>
      <c r="BB1273" s="1"/>
      <c r="BC1273" s="1"/>
      <c r="BD1273" s="1"/>
      <c r="BE1273" s="1"/>
      <c r="BF1273" s="1"/>
      <c r="BG1273" s="1"/>
      <c r="BH1273" s="1"/>
      <c r="BI1273" s="1"/>
      <c r="BJ1273" s="1"/>
      <c r="BK1273" s="1"/>
      <c r="BL1273" s="1"/>
      <c r="BM1273" s="1"/>
      <c r="BN1273" s="1"/>
      <c r="BO1273" s="1"/>
      <c r="BP1273" s="1"/>
    </row>
    <row r="1274" spans="1:68" ht="9.75" customHeight="1">
      <c r="A1274" s="1"/>
      <c r="B1274" s="1"/>
      <c r="C1274" s="1"/>
      <c r="D1274" s="1"/>
      <c r="E1274" s="1"/>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c r="AO1274" s="1"/>
      <c r="AP1274" s="1"/>
      <c r="AQ1274" s="1"/>
      <c r="AR1274" s="1"/>
      <c r="AS1274" s="1"/>
      <c r="AT1274" s="1"/>
      <c r="AU1274" s="1"/>
      <c r="AV1274" s="1"/>
      <c r="AW1274" s="1"/>
      <c r="AX1274" s="1"/>
      <c r="AY1274" s="1"/>
      <c r="AZ1274" s="1"/>
      <c r="BA1274" s="1"/>
      <c r="BB1274" s="1"/>
      <c r="BC1274" s="1"/>
      <c r="BD1274" s="1"/>
      <c r="BE1274" s="1"/>
      <c r="BF1274" s="1"/>
      <c r="BG1274" s="1"/>
      <c r="BH1274" s="1"/>
      <c r="BI1274" s="1"/>
      <c r="BJ1274" s="1"/>
      <c r="BK1274" s="1"/>
      <c r="BL1274" s="1"/>
      <c r="BM1274" s="1"/>
      <c r="BN1274" s="1"/>
      <c r="BO1274" s="1"/>
      <c r="BP1274" s="1"/>
    </row>
    <row r="1275" spans="1:68" ht="9.75" customHeight="1">
      <c r="A1275" s="1"/>
      <c r="B1275" s="1"/>
      <c r="C1275" s="1"/>
      <c r="D1275" s="1"/>
      <c r="E1275" s="1"/>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c r="AO1275" s="1"/>
      <c r="AP1275" s="1"/>
      <c r="AQ1275" s="1"/>
      <c r="AR1275" s="1"/>
      <c r="AS1275" s="1"/>
      <c r="AT1275" s="1"/>
      <c r="AU1275" s="1"/>
      <c r="AV1275" s="1"/>
      <c r="AW1275" s="1"/>
      <c r="AX1275" s="1"/>
      <c r="AY1275" s="1"/>
      <c r="AZ1275" s="1"/>
      <c r="BA1275" s="1"/>
      <c r="BB1275" s="1"/>
      <c r="BC1275" s="1"/>
      <c r="BD1275" s="1"/>
      <c r="BE1275" s="1"/>
      <c r="BF1275" s="1"/>
      <c r="BG1275" s="1"/>
      <c r="BH1275" s="1"/>
      <c r="BI1275" s="1"/>
      <c r="BJ1275" s="1"/>
      <c r="BK1275" s="1"/>
      <c r="BL1275" s="1"/>
      <c r="BM1275" s="1"/>
      <c r="BN1275" s="1"/>
      <c r="BO1275" s="1"/>
      <c r="BP1275" s="1"/>
    </row>
    <row r="1276" spans="1:68" ht="9.75" customHeight="1">
      <c r="A1276" s="1"/>
      <c r="B1276" s="1"/>
      <c r="C1276" s="1"/>
      <c r="D1276" s="1"/>
      <c r="E1276" s="1"/>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c r="AO1276" s="1"/>
      <c r="AP1276" s="1"/>
      <c r="AQ1276" s="1"/>
      <c r="AR1276" s="1"/>
      <c r="AS1276" s="1"/>
      <c r="AT1276" s="1"/>
      <c r="AU1276" s="1"/>
      <c r="AV1276" s="1"/>
      <c r="AW1276" s="1"/>
      <c r="AX1276" s="1"/>
      <c r="AY1276" s="1"/>
      <c r="AZ1276" s="1"/>
      <c r="BA1276" s="1"/>
      <c r="BB1276" s="1"/>
      <c r="BC1276" s="1"/>
      <c r="BD1276" s="1"/>
      <c r="BE1276" s="1"/>
      <c r="BF1276" s="1"/>
      <c r="BG1276" s="1"/>
      <c r="BH1276" s="1"/>
      <c r="BI1276" s="1"/>
      <c r="BJ1276" s="1"/>
      <c r="BK1276" s="1"/>
      <c r="BL1276" s="1"/>
      <c r="BM1276" s="1"/>
      <c r="BN1276" s="1"/>
      <c r="BO1276" s="1"/>
      <c r="BP1276" s="1"/>
    </row>
    <row r="1277" spans="1:68" ht="9.75" customHeight="1">
      <c r="A1277" s="1"/>
      <c r="B1277" s="1"/>
      <c r="C1277" s="1"/>
      <c r="D1277" s="1"/>
      <c r="E1277" s="1"/>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c r="AO1277" s="1"/>
      <c r="AP1277" s="1"/>
      <c r="AQ1277" s="1"/>
      <c r="AR1277" s="1"/>
      <c r="AS1277" s="1"/>
      <c r="AT1277" s="1"/>
      <c r="AU1277" s="1"/>
      <c r="AV1277" s="1"/>
      <c r="AW1277" s="1"/>
      <c r="AX1277" s="1"/>
      <c r="AY1277" s="1"/>
      <c r="AZ1277" s="1"/>
      <c r="BA1277" s="1"/>
      <c r="BB1277" s="1"/>
      <c r="BC1277" s="1"/>
      <c r="BD1277" s="1"/>
      <c r="BE1277" s="1"/>
      <c r="BF1277" s="1"/>
      <c r="BG1277" s="1"/>
      <c r="BH1277" s="1"/>
      <c r="BI1277" s="1"/>
      <c r="BJ1277" s="1"/>
      <c r="BK1277" s="1"/>
      <c r="BL1277" s="1"/>
      <c r="BM1277" s="1"/>
      <c r="BN1277" s="1"/>
      <c r="BO1277" s="1"/>
      <c r="BP1277" s="1"/>
    </row>
    <row r="1278" spans="1:68" ht="9.75" customHeight="1">
      <c r="A1278" s="1"/>
      <c r="B1278" s="1"/>
      <c r="C1278" s="1"/>
      <c r="D1278" s="1"/>
      <c r="E1278" s="1"/>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c r="AO1278" s="1"/>
      <c r="AP1278" s="1"/>
      <c r="AQ1278" s="1"/>
      <c r="AR1278" s="1"/>
      <c r="AS1278" s="1"/>
      <c r="AT1278" s="1"/>
      <c r="AU1278" s="1"/>
      <c r="AV1278" s="1"/>
      <c r="AW1278" s="1"/>
      <c r="AX1278" s="1"/>
      <c r="AY1278" s="1"/>
      <c r="AZ1278" s="1"/>
      <c r="BA1278" s="1"/>
      <c r="BB1278" s="1"/>
      <c r="BC1278" s="1"/>
      <c r="BD1278" s="1"/>
      <c r="BE1278" s="1"/>
      <c r="BF1278" s="1"/>
      <c r="BG1278" s="1"/>
      <c r="BH1278" s="1"/>
      <c r="BI1278" s="1"/>
      <c r="BJ1278" s="1"/>
      <c r="BK1278" s="1"/>
      <c r="BL1278" s="1"/>
      <c r="BM1278" s="1"/>
      <c r="BN1278" s="1"/>
      <c r="BO1278" s="1"/>
      <c r="BP1278" s="1"/>
    </row>
    <row r="1279" spans="1:68" ht="9.75" customHeight="1">
      <c r="A1279" s="1"/>
      <c r="B1279" s="1"/>
      <c r="C1279" s="1"/>
      <c r="D1279" s="1"/>
      <c r="E1279" s="1"/>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c r="AO1279" s="1"/>
      <c r="AP1279" s="1"/>
      <c r="AQ1279" s="1"/>
      <c r="AR1279" s="1"/>
      <c r="AS1279" s="1"/>
      <c r="AT1279" s="1"/>
      <c r="AU1279" s="1"/>
      <c r="AV1279" s="1"/>
      <c r="AW1279" s="1"/>
      <c r="AX1279" s="1"/>
      <c r="AY1279" s="1"/>
      <c r="AZ1279" s="1"/>
      <c r="BA1279" s="1"/>
      <c r="BB1279" s="1"/>
      <c r="BC1279" s="1"/>
      <c r="BD1279" s="1"/>
      <c r="BE1279" s="1"/>
      <c r="BF1279" s="1"/>
      <c r="BG1279" s="1"/>
      <c r="BH1279" s="1"/>
      <c r="BI1279" s="1"/>
      <c r="BJ1279" s="1"/>
      <c r="BK1279" s="1"/>
      <c r="BL1279" s="1"/>
      <c r="BM1279" s="1"/>
      <c r="BN1279" s="1"/>
      <c r="BO1279" s="1"/>
      <c r="BP1279" s="1"/>
    </row>
    <row r="1280" spans="1:68" ht="9.75" customHeight="1">
      <c r="A1280" s="1"/>
      <c r="B1280" s="1"/>
      <c r="C1280" s="1"/>
      <c r="D1280" s="1"/>
      <c r="E1280" s="1"/>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c r="AO1280" s="1"/>
      <c r="AP1280" s="1"/>
      <c r="AQ1280" s="1"/>
      <c r="AR1280" s="1"/>
      <c r="AS1280" s="1"/>
      <c r="AT1280" s="1"/>
      <c r="AU1280" s="1"/>
      <c r="AV1280" s="1"/>
      <c r="AW1280" s="1"/>
      <c r="AX1280" s="1"/>
      <c r="AY1280" s="1"/>
      <c r="AZ1280" s="1"/>
      <c r="BA1280" s="1"/>
      <c r="BB1280" s="1"/>
      <c r="BC1280" s="1"/>
      <c r="BD1280" s="1"/>
      <c r="BE1280" s="1"/>
      <c r="BF1280" s="1"/>
      <c r="BG1280" s="1"/>
      <c r="BH1280" s="1"/>
      <c r="BI1280" s="1"/>
      <c r="BJ1280" s="1"/>
      <c r="BK1280" s="1"/>
      <c r="BL1280" s="1"/>
      <c r="BM1280" s="1"/>
      <c r="BN1280" s="1"/>
      <c r="BO1280" s="1"/>
      <c r="BP1280" s="1"/>
    </row>
    <row r="1281" spans="1:68" ht="9.75" customHeight="1">
      <c r="A1281" s="1"/>
      <c r="B1281" s="1"/>
      <c r="C1281" s="1"/>
      <c r="D1281" s="1"/>
      <c r="E1281" s="1"/>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c r="AO1281" s="1"/>
      <c r="AP1281" s="1"/>
      <c r="AQ1281" s="1"/>
      <c r="AR1281" s="1"/>
      <c r="AS1281" s="1"/>
      <c r="AT1281" s="1"/>
      <c r="AU1281" s="1"/>
      <c r="AV1281" s="1"/>
      <c r="AW1281" s="1"/>
      <c r="AX1281" s="1"/>
      <c r="AY1281" s="1"/>
      <c r="AZ1281" s="1"/>
      <c r="BA1281" s="1"/>
      <c r="BB1281" s="1"/>
      <c r="BC1281" s="1"/>
      <c r="BD1281" s="1"/>
      <c r="BE1281" s="1"/>
      <c r="BF1281" s="1"/>
      <c r="BG1281" s="1"/>
      <c r="BH1281" s="1"/>
      <c r="BI1281" s="1"/>
      <c r="BJ1281" s="1"/>
      <c r="BK1281" s="1"/>
      <c r="BL1281" s="1"/>
      <c r="BM1281" s="1"/>
      <c r="BN1281" s="1"/>
      <c r="BO1281" s="1"/>
      <c r="BP1281" s="1"/>
    </row>
    <row r="1282" spans="1:68" ht="9.75" customHeight="1">
      <c r="A1282" s="1"/>
      <c r="B1282" s="1"/>
      <c r="C1282" s="1"/>
      <c r="D1282" s="1"/>
      <c r="E1282" s="1"/>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c r="AO1282" s="1"/>
      <c r="AP1282" s="1"/>
      <c r="AQ1282" s="1"/>
      <c r="AR1282" s="1"/>
      <c r="AS1282" s="1"/>
      <c r="AT1282" s="1"/>
      <c r="AU1282" s="1"/>
      <c r="AV1282" s="1"/>
      <c r="AW1282" s="1"/>
      <c r="AX1282" s="1"/>
      <c r="AY1282" s="1"/>
      <c r="AZ1282" s="1"/>
      <c r="BA1282" s="1"/>
      <c r="BB1282" s="1"/>
      <c r="BC1282" s="1"/>
      <c r="BD1282" s="1"/>
      <c r="BE1282" s="1"/>
      <c r="BF1282" s="1"/>
      <c r="BG1282" s="1"/>
      <c r="BH1282" s="1"/>
      <c r="BI1282" s="1"/>
      <c r="BJ1282" s="1"/>
      <c r="BK1282" s="1"/>
      <c r="BL1282" s="1"/>
      <c r="BM1282" s="1"/>
      <c r="BN1282" s="1"/>
      <c r="BO1282" s="1"/>
      <c r="BP1282" s="1"/>
    </row>
    <row r="1283" spans="1:68" ht="9.75" customHeight="1">
      <c r="A1283" s="1"/>
      <c r="B1283" s="1"/>
      <c r="C1283" s="1"/>
      <c r="D1283" s="1"/>
      <c r="E1283" s="1"/>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c r="AO1283" s="1"/>
      <c r="AP1283" s="1"/>
      <c r="AQ1283" s="1"/>
      <c r="AR1283" s="1"/>
      <c r="AS1283" s="1"/>
      <c r="AT1283" s="1"/>
      <c r="AU1283" s="1"/>
      <c r="AV1283" s="1"/>
      <c r="AW1283" s="1"/>
      <c r="AX1283" s="1"/>
      <c r="AY1283" s="1"/>
      <c r="AZ1283" s="1"/>
      <c r="BA1283" s="1"/>
      <c r="BB1283" s="1"/>
      <c r="BC1283" s="1"/>
      <c r="BD1283" s="1"/>
      <c r="BE1283" s="1"/>
      <c r="BF1283" s="1"/>
      <c r="BG1283" s="1"/>
      <c r="BH1283" s="1"/>
      <c r="BI1283" s="1"/>
      <c r="BJ1283" s="1"/>
      <c r="BK1283" s="1"/>
      <c r="BL1283" s="1"/>
      <c r="BM1283" s="1"/>
      <c r="BN1283" s="1"/>
      <c r="BO1283" s="1"/>
      <c r="BP1283" s="1"/>
    </row>
    <row r="1284" spans="1:68" ht="9.75" customHeight="1">
      <c r="A1284" s="1"/>
      <c r="B1284" s="1"/>
      <c r="C1284" s="1"/>
      <c r="D1284" s="1"/>
      <c r="E1284" s="1"/>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c r="AO1284" s="1"/>
      <c r="AP1284" s="1"/>
      <c r="AQ1284" s="1"/>
      <c r="AR1284" s="1"/>
      <c r="AS1284" s="1"/>
      <c r="AT1284" s="1"/>
      <c r="AU1284" s="1"/>
      <c r="AV1284" s="1"/>
      <c r="AW1284" s="1"/>
      <c r="AX1284" s="1"/>
      <c r="AY1284" s="1"/>
      <c r="AZ1284" s="1"/>
      <c r="BA1284" s="1"/>
      <c r="BB1284" s="1"/>
      <c r="BC1284" s="1"/>
      <c r="BD1284" s="1"/>
      <c r="BE1284" s="1"/>
      <c r="BF1284" s="1"/>
      <c r="BG1284" s="1"/>
      <c r="BH1284" s="1"/>
      <c r="BI1284" s="1"/>
      <c r="BJ1284" s="1"/>
      <c r="BK1284" s="1"/>
      <c r="BL1284" s="1"/>
      <c r="BM1284" s="1"/>
      <c r="BN1284" s="1"/>
      <c r="BO1284" s="1"/>
      <c r="BP1284" s="1"/>
    </row>
    <row r="1285" spans="1:68" ht="9.75" customHeight="1">
      <c r="A1285" s="1"/>
      <c r="B1285" s="1"/>
      <c r="C1285" s="1"/>
      <c r="D1285" s="1"/>
      <c r="E1285" s="1"/>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c r="AO1285" s="1"/>
      <c r="AP1285" s="1"/>
      <c r="AQ1285" s="1"/>
      <c r="AR1285" s="1"/>
      <c r="AS1285" s="1"/>
      <c r="AT1285" s="1"/>
      <c r="AU1285" s="1"/>
      <c r="AV1285" s="1"/>
      <c r="AW1285" s="1"/>
      <c r="AX1285" s="1"/>
      <c r="AY1285" s="1"/>
      <c r="AZ1285" s="1"/>
      <c r="BA1285" s="1"/>
      <c r="BB1285" s="1"/>
      <c r="BC1285" s="1"/>
      <c r="BD1285" s="1"/>
      <c r="BE1285" s="1"/>
      <c r="BF1285" s="1"/>
      <c r="BG1285" s="1"/>
      <c r="BH1285" s="1"/>
      <c r="BI1285" s="1"/>
      <c r="BJ1285" s="1"/>
      <c r="BK1285" s="1"/>
      <c r="BL1285" s="1"/>
      <c r="BM1285" s="1"/>
      <c r="BN1285" s="1"/>
      <c r="BO1285" s="1"/>
      <c r="BP1285" s="1"/>
    </row>
    <row r="1286" spans="1:68" ht="9.75" customHeight="1">
      <c r="A1286" s="1"/>
      <c r="B1286" s="1"/>
      <c r="C1286" s="1"/>
      <c r="D1286" s="1"/>
      <c r="E1286" s="1"/>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c r="AO1286" s="1"/>
      <c r="AP1286" s="1"/>
      <c r="AQ1286" s="1"/>
      <c r="AR1286" s="1"/>
      <c r="AS1286" s="1"/>
      <c r="AT1286" s="1"/>
      <c r="AU1286" s="1"/>
      <c r="AV1286" s="1"/>
      <c r="AW1286" s="1"/>
      <c r="AX1286" s="1"/>
      <c r="AY1286" s="1"/>
      <c r="AZ1286" s="1"/>
      <c r="BA1286" s="1"/>
      <c r="BB1286" s="1"/>
      <c r="BC1286" s="1"/>
      <c r="BD1286" s="1"/>
      <c r="BE1286" s="1"/>
      <c r="BF1286" s="1"/>
      <c r="BG1286" s="1"/>
      <c r="BH1286" s="1"/>
      <c r="BI1286" s="1"/>
      <c r="BJ1286" s="1"/>
      <c r="BK1286" s="1"/>
      <c r="BL1286" s="1"/>
      <c r="BM1286" s="1"/>
      <c r="BN1286" s="1"/>
      <c r="BO1286" s="1"/>
      <c r="BP1286" s="1"/>
    </row>
    <row r="1287" spans="1:68" ht="9.75" customHeight="1">
      <c r="A1287" s="1"/>
      <c r="B1287" s="1"/>
      <c r="C1287" s="1"/>
      <c r="D1287" s="1"/>
      <c r="E1287" s="1"/>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c r="AO1287" s="1"/>
      <c r="AP1287" s="1"/>
      <c r="AQ1287" s="1"/>
      <c r="AR1287" s="1"/>
      <c r="AS1287" s="1"/>
      <c r="AT1287" s="1"/>
      <c r="AU1287" s="1"/>
      <c r="AV1287" s="1"/>
      <c r="AW1287" s="1"/>
      <c r="AX1287" s="1"/>
      <c r="AY1287" s="1"/>
      <c r="AZ1287" s="1"/>
      <c r="BA1287" s="1"/>
      <c r="BB1287" s="1"/>
      <c r="BC1287" s="1"/>
      <c r="BD1287" s="1"/>
      <c r="BE1287" s="1"/>
      <c r="BF1287" s="1"/>
      <c r="BG1287" s="1"/>
      <c r="BH1287" s="1"/>
      <c r="BI1287" s="1"/>
      <c r="BJ1287" s="1"/>
      <c r="BK1287" s="1"/>
      <c r="BL1287" s="1"/>
      <c r="BM1287" s="1"/>
      <c r="BN1287" s="1"/>
      <c r="BO1287" s="1"/>
      <c r="BP1287" s="1"/>
    </row>
    <row r="1288" spans="1:68" ht="9.75" customHeight="1">
      <c r="A1288" s="1"/>
      <c r="B1288" s="1"/>
      <c r="C1288" s="1"/>
      <c r="D1288" s="1"/>
      <c r="E1288" s="1"/>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c r="AO1288" s="1"/>
      <c r="AP1288" s="1"/>
      <c r="AQ1288" s="1"/>
      <c r="AR1288" s="1"/>
      <c r="AS1288" s="1"/>
      <c r="AT1288" s="1"/>
      <c r="AU1288" s="1"/>
      <c r="AV1288" s="1"/>
      <c r="AW1288" s="1"/>
      <c r="AX1288" s="1"/>
      <c r="AY1288" s="1"/>
      <c r="AZ1288" s="1"/>
      <c r="BA1288" s="1"/>
      <c r="BB1288" s="1"/>
      <c r="BC1288" s="1"/>
      <c r="BD1288" s="1"/>
      <c r="BE1288" s="1"/>
      <c r="BF1288" s="1"/>
      <c r="BG1288" s="1"/>
      <c r="BH1288" s="1"/>
      <c r="BI1288" s="1"/>
      <c r="BJ1288" s="1"/>
      <c r="BK1288" s="1"/>
      <c r="BL1288" s="1"/>
      <c r="BM1288" s="1"/>
      <c r="BN1288" s="1"/>
      <c r="BO1288" s="1"/>
      <c r="BP1288" s="1"/>
    </row>
    <row r="1289" spans="1:68" ht="9.75" customHeight="1">
      <c r="A1289" s="1"/>
      <c r="B1289" s="1"/>
      <c r="C1289" s="1"/>
      <c r="D1289" s="1"/>
      <c r="E1289" s="1"/>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c r="AO1289" s="1"/>
      <c r="AP1289" s="1"/>
      <c r="AQ1289" s="1"/>
      <c r="AR1289" s="1"/>
      <c r="AS1289" s="1"/>
      <c r="AT1289" s="1"/>
      <c r="AU1289" s="1"/>
      <c r="AV1289" s="1"/>
      <c r="AW1289" s="1"/>
      <c r="AX1289" s="1"/>
      <c r="AY1289" s="1"/>
      <c r="AZ1289" s="1"/>
      <c r="BA1289" s="1"/>
      <c r="BB1289" s="1"/>
      <c r="BC1289" s="1"/>
      <c r="BD1289" s="1"/>
      <c r="BE1289" s="1"/>
      <c r="BF1289" s="1"/>
      <c r="BG1289" s="1"/>
      <c r="BH1289" s="1"/>
      <c r="BI1289" s="1"/>
      <c r="BJ1289" s="1"/>
      <c r="BK1289" s="1"/>
      <c r="BL1289" s="1"/>
      <c r="BM1289" s="1"/>
      <c r="BN1289" s="1"/>
      <c r="BO1289" s="1"/>
      <c r="BP1289" s="1"/>
    </row>
    <row r="1290" spans="1:68" ht="9.75" customHeight="1">
      <c r="A1290" s="1"/>
      <c r="B1290" s="1"/>
      <c r="C1290" s="1"/>
      <c r="D1290" s="1"/>
      <c r="E1290" s="1"/>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c r="AO1290" s="1"/>
      <c r="AP1290" s="1"/>
      <c r="AQ1290" s="1"/>
      <c r="AR1290" s="1"/>
      <c r="AS1290" s="1"/>
      <c r="AT1290" s="1"/>
      <c r="AU1290" s="1"/>
      <c r="AV1290" s="1"/>
      <c r="AW1290" s="1"/>
      <c r="AX1290" s="1"/>
      <c r="AY1290" s="1"/>
      <c r="AZ1290" s="1"/>
      <c r="BA1290" s="1"/>
      <c r="BB1290" s="1"/>
      <c r="BC1290" s="1"/>
      <c r="BD1290" s="1"/>
      <c r="BE1290" s="1"/>
      <c r="BF1290" s="1"/>
      <c r="BG1290" s="1"/>
      <c r="BH1290" s="1"/>
      <c r="BI1290" s="1"/>
      <c r="BJ1290" s="1"/>
      <c r="BK1290" s="1"/>
      <c r="BL1290" s="1"/>
      <c r="BM1290" s="1"/>
      <c r="BN1290" s="1"/>
      <c r="BO1290" s="1"/>
      <c r="BP1290" s="1"/>
    </row>
    <row r="1291" spans="1:68" ht="9.75" customHeight="1">
      <c r="A1291" s="1"/>
      <c r="B1291" s="1"/>
      <c r="C1291" s="1"/>
      <c r="D1291" s="1"/>
      <c r="E1291" s="1"/>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1"/>
      <c r="AI1291" s="1"/>
      <c r="AJ1291" s="1"/>
      <c r="AK1291" s="1"/>
      <c r="AL1291" s="1"/>
      <c r="AM1291" s="1"/>
      <c r="AN1291" s="1"/>
      <c r="AO1291" s="1"/>
      <c r="AP1291" s="1"/>
      <c r="AQ1291" s="1"/>
      <c r="AR1291" s="1"/>
      <c r="AS1291" s="1"/>
      <c r="AT1291" s="1"/>
      <c r="AU1291" s="1"/>
      <c r="AV1291" s="1"/>
      <c r="AW1291" s="1"/>
      <c r="AX1291" s="1"/>
      <c r="AY1291" s="1"/>
      <c r="AZ1291" s="1"/>
      <c r="BA1291" s="1"/>
      <c r="BB1291" s="1"/>
      <c r="BC1291" s="1"/>
      <c r="BD1291" s="1"/>
      <c r="BE1291" s="1"/>
      <c r="BF1291" s="1"/>
      <c r="BG1291" s="1"/>
      <c r="BH1291" s="1"/>
      <c r="BI1291" s="1"/>
      <c r="BJ1291" s="1"/>
      <c r="BK1291" s="1"/>
      <c r="BL1291" s="1"/>
      <c r="BM1291" s="1"/>
      <c r="BN1291" s="1"/>
      <c r="BO1291" s="1"/>
      <c r="BP1291" s="1"/>
    </row>
    <row r="1292" spans="1:68" ht="9.75" customHeight="1">
      <c r="A1292" s="1"/>
      <c r="B1292" s="1"/>
      <c r="C1292" s="1"/>
      <c r="D1292" s="1"/>
      <c r="E1292" s="1"/>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1"/>
      <c r="AI1292" s="1"/>
      <c r="AJ1292" s="1"/>
      <c r="AK1292" s="1"/>
      <c r="AL1292" s="1"/>
      <c r="AM1292" s="1"/>
      <c r="AN1292" s="1"/>
      <c r="AO1292" s="1"/>
      <c r="AP1292" s="1"/>
      <c r="AQ1292" s="1"/>
      <c r="AR1292" s="1"/>
      <c r="AS1292" s="1"/>
      <c r="AT1292" s="1"/>
      <c r="AU1292" s="1"/>
      <c r="AV1292" s="1"/>
      <c r="AW1292" s="1"/>
      <c r="AX1292" s="1"/>
      <c r="AY1292" s="1"/>
      <c r="AZ1292" s="1"/>
      <c r="BA1292" s="1"/>
      <c r="BB1292" s="1"/>
      <c r="BC1292" s="1"/>
      <c r="BD1292" s="1"/>
      <c r="BE1292" s="1"/>
      <c r="BF1292" s="1"/>
      <c r="BG1292" s="1"/>
      <c r="BH1292" s="1"/>
      <c r="BI1292" s="1"/>
      <c r="BJ1292" s="1"/>
      <c r="BK1292" s="1"/>
      <c r="BL1292" s="1"/>
      <c r="BM1292" s="1"/>
      <c r="BN1292" s="1"/>
      <c r="BO1292" s="1"/>
      <c r="BP1292" s="1"/>
    </row>
    <row r="1293" spans="1:68" ht="9.75" customHeight="1">
      <c r="A1293" s="1"/>
      <c r="B1293" s="1"/>
      <c r="C1293" s="1"/>
      <c r="D1293" s="1"/>
      <c r="E1293" s="1"/>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1"/>
      <c r="AI1293" s="1"/>
      <c r="AJ1293" s="1"/>
      <c r="AK1293" s="1"/>
      <c r="AL1293" s="1"/>
      <c r="AM1293" s="1"/>
      <c r="AN1293" s="1"/>
      <c r="AO1293" s="1"/>
      <c r="AP1293" s="1"/>
      <c r="AQ1293" s="1"/>
      <c r="AR1293" s="1"/>
      <c r="AS1293" s="1"/>
      <c r="AT1293" s="1"/>
      <c r="AU1293" s="1"/>
      <c r="AV1293" s="1"/>
      <c r="AW1293" s="1"/>
      <c r="AX1293" s="1"/>
      <c r="AY1293" s="1"/>
      <c r="AZ1293" s="1"/>
      <c r="BA1293" s="1"/>
      <c r="BB1293" s="1"/>
      <c r="BC1293" s="1"/>
      <c r="BD1293" s="1"/>
      <c r="BE1293" s="1"/>
      <c r="BF1293" s="1"/>
      <c r="BG1293" s="1"/>
      <c r="BH1293" s="1"/>
      <c r="BI1293" s="1"/>
      <c r="BJ1293" s="1"/>
      <c r="BK1293" s="1"/>
      <c r="BL1293" s="1"/>
      <c r="BM1293" s="1"/>
      <c r="BN1293" s="1"/>
      <c r="BO1293" s="1"/>
      <c r="BP1293" s="1"/>
    </row>
    <row r="1294" spans="1:68" ht="9.75" customHeight="1">
      <c r="A1294" s="1"/>
      <c r="B1294" s="1"/>
      <c r="C1294" s="1"/>
      <c r="D1294" s="1"/>
      <c r="E1294" s="1"/>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1"/>
      <c r="AI1294" s="1"/>
      <c r="AJ1294" s="1"/>
      <c r="AK1294" s="1"/>
      <c r="AL1294" s="1"/>
      <c r="AM1294" s="1"/>
      <c r="AN1294" s="1"/>
      <c r="AO1294" s="1"/>
      <c r="AP1294" s="1"/>
      <c r="AQ1294" s="1"/>
      <c r="AR1294" s="1"/>
      <c r="AS1294" s="1"/>
      <c r="AT1294" s="1"/>
      <c r="AU1294" s="1"/>
      <c r="AV1294" s="1"/>
      <c r="AW1294" s="1"/>
      <c r="AX1294" s="1"/>
      <c r="AY1294" s="1"/>
      <c r="AZ1294" s="1"/>
      <c r="BA1294" s="1"/>
      <c r="BB1294" s="1"/>
      <c r="BC1294" s="1"/>
      <c r="BD1294" s="1"/>
      <c r="BE1294" s="1"/>
      <c r="BF1294" s="1"/>
      <c r="BG1294" s="1"/>
      <c r="BH1294" s="1"/>
      <c r="BI1294" s="1"/>
      <c r="BJ1294" s="1"/>
      <c r="BK1294" s="1"/>
      <c r="BL1294" s="1"/>
      <c r="BM1294" s="1"/>
      <c r="BN1294" s="1"/>
      <c r="BO1294" s="1"/>
      <c r="BP1294" s="1"/>
    </row>
    <row r="1295" spans="1:68" ht="9.75" customHeight="1">
      <c r="A1295" s="1"/>
      <c r="B1295" s="1"/>
      <c r="C1295" s="1"/>
      <c r="D1295" s="1"/>
      <c r="E1295" s="1"/>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c r="AO1295" s="1"/>
      <c r="AP1295" s="1"/>
      <c r="AQ1295" s="1"/>
      <c r="AR1295" s="1"/>
      <c r="AS1295" s="1"/>
      <c r="AT1295" s="1"/>
      <c r="AU1295" s="1"/>
      <c r="AV1295" s="1"/>
      <c r="AW1295" s="1"/>
      <c r="AX1295" s="1"/>
      <c r="AY1295" s="1"/>
      <c r="AZ1295" s="1"/>
      <c r="BA1295" s="1"/>
      <c r="BB1295" s="1"/>
      <c r="BC1295" s="1"/>
      <c r="BD1295" s="1"/>
      <c r="BE1295" s="1"/>
      <c r="BF1295" s="1"/>
      <c r="BG1295" s="1"/>
      <c r="BH1295" s="1"/>
      <c r="BI1295" s="1"/>
      <c r="BJ1295" s="1"/>
      <c r="BK1295" s="1"/>
      <c r="BL1295" s="1"/>
      <c r="BM1295" s="1"/>
      <c r="BN1295" s="1"/>
      <c r="BO1295" s="1"/>
      <c r="BP1295" s="1"/>
    </row>
    <row r="1296" spans="1:68" ht="9.75" customHeight="1">
      <c r="A1296" s="1"/>
      <c r="B1296" s="1"/>
      <c r="C1296" s="1"/>
      <c r="D1296" s="1"/>
      <c r="E1296" s="1"/>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c r="AO1296" s="1"/>
      <c r="AP1296" s="1"/>
      <c r="AQ1296" s="1"/>
      <c r="AR1296" s="1"/>
      <c r="AS1296" s="1"/>
      <c r="AT1296" s="1"/>
      <c r="AU1296" s="1"/>
      <c r="AV1296" s="1"/>
      <c r="AW1296" s="1"/>
      <c r="AX1296" s="1"/>
      <c r="AY1296" s="1"/>
      <c r="AZ1296" s="1"/>
      <c r="BA1296" s="1"/>
      <c r="BB1296" s="1"/>
      <c r="BC1296" s="1"/>
      <c r="BD1296" s="1"/>
      <c r="BE1296" s="1"/>
      <c r="BF1296" s="1"/>
      <c r="BG1296" s="1"/>
      <c r="BH1296" s="1"/>
      <c r="BI1296" s="1"/>
      <c r="BJ1296" s="1"/>
      <c r="BK1296" s="1"/>
      <c r="BL1296" s="1"/>
      <c r="BM1296" s="1"/>
      <c r="BN1296" s="1"/>
      <c r="BO1296" s="1"/>
      <c r="BP1296" s="1"/>
    </row>
    <row r="1297" spans="1:68" ht="9.75" customHeight="1">
      <c r="A1297" s="1"/>
      <c r="B1297" s="1"/>
      <c r="C1297" s="1"/>
      <c r="D1297" s="1"/>
      <c r="E1297" s="1"/>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c r="AO1297" s="1"/>
      <c r="AP1297" s="1"/>
      <c r="AQ1297" s="1"/>
      <c r="AR1297" s="1"/>
      <c r="AS1297" s="1"/>
      <c r="AT1297" s="1"/>
      <c r="AU1297" s="1"/>
      <c r="AV1297" s="1"/>
      <c r="AW1297" s="1"/>
      <c r="AX1297" s="1"/>
      <c r="AY1297" s="1"/>
      <c r="AZ1297" s="1"/>
      <c r="BA1297" s="1"/>
      <c r="BB1297" s="1"/>
      <c r="BC1297" s="1"/>
      <c r="BD1297" s="1"/>
      <c r="BE1297" s="1"/>
      <c r="BF1297" s="1"/>
      <c r="BG1297" s="1"/>
      <c r="BH1297" s="1"/>
      <c r="BI1297" s="1"/>
      <c r="BJ1297" s="1"/>
      <c r="BK1297" s="1"/>
      <c r="BL1297" s="1"/>
      <c r="BM1297" s="1"/>
      <c r="BN1297" s="1"/>
      <c r="BO1297" s="1"/>
      <c r="BP1297" s="1"/>
    </row>
    <row r="1298" spans="1:68" ht="9.75" customHeight="1">
      <c r="A1298" s="1"/>
      <c r="B1298" s="1"/>
      <c r="C1298" s="1"/>
      <c r="D1298" s="1"/>
      <c r="E1298" s="1"/>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1"/>
      <c r="AI1298" s="1"/>
      <c r="AJ1298" s="1"/>
      <c r="AK1298" s="1"/>
      <c r="AL1298" s="1"/>
      <c r="AM1298" s="1"/>
      <c r="AN1298" s="1"/>
      <c r="AO1298" s="1"/>
      <c r="AP1298" s="1"/>
      <c r="AQ1298" s="1"/>
      <c r="AR1298" s="1"/>
      <c r="AS1298" s="1"/>
      <c r="AT1298" s="1"/>
      <c r="AU1298" s="1"/>
      <c r="AV1298" s="1"/>
      <c r="AW1298" s="1"/>
      <c r="AX1298" s="1"/>
      <c r="AY1298" s="1"/>
      <c r="AZ1298" s="1"/>
      <c r="BA1298" s="1"/>
      <c r="BB1298" s="1"/>
      <c r="BC1298" s="1"/>
      <c r="BD1298" s="1"/>
      <c r="BE1298" s="1"/>
      <c r="BF1298" s="1"/>
      <c r="BG1298" s="1"/>
      <c r="BH1298" s="1"/>
      <c r="BI1298" s="1"/>
      <c r="BJ1298" s="1"/>
      <c r="BK1298" s="1"/>
      <c r="BL1298" s="1"/>
      <c r="BM1298" s="1"/>
      <c r="BN1298" s="1"/>
      <c r="BO1298" s="1"/>
      <c r="BP1298" s="1"/>
    </row>
    <row r="1299" spans="1:68" ht="9.75" customHeight="1">
      <c r="A1299" s="1"/>
      <c r="B1299" s="1"/>
      <c r="C1299" s="1"/>
      <c r="D1299" s="1"/>
      <c r="E1299" s="1"/>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c r="AO1299" s="1"/>
      <c r="AP1299" s="1"/>
      <c r="AQ1299" s="1"/>
      <c r="AR1299" s="1"/>
      <c r="AS1299" s="1"/>
      <c r="AT1299" s="1"/>
      <c r="AU1299" s="1"/>
      <c r="AV1299" s="1"/>
      <c r="AW1299" s="1"/>
      <c r="AX1299" s="1"/>
      <c r="AY1299" s="1"/>
      <c r="AZ1299" s="1"/>
      <c r="BA1299" s="1"/>
      <c r="BB1299" s="1"/>
      <c r="BC1299" s="1"/>
      <c r="BD1299" s="1"/>
      <c r="BE1299" s="1"/>
      <c r="BF1299" s="1"/>
      <c r="BG1299" s="1"/>
      <c r="BH1299" s="1"/>
      <c r="BI1299" s="1"/>
      <c r="BJ1299" s="1"/>
      <c r="BK1299" s="1"/>
      <c r="BL1299" s="1"/>
      <c r="BM1299" s="1"/>
      <c r="BN1299" s="1"/>
      <c r="BO1299" s="1"/>
      <c r="BP1299" s="1"/>
    </row>
    <row r="1300" spans="1:68" ht="9.75" customHeight="1">
      <c r="A1300" s="1"/>
      <c r="B1300" s="1"/>
      <c r="C1300" s="1"/>
      <c r="D1300" s="1"/>
      <c r="E1300" s="1"/>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1"/>
      <c r="AI1300" s="1"/>
      <c r="AJ1300" s="1"/>
      <c r="AK1300" s="1"/>
      <c r="AL1300" s="1"/>
      <c r="AM1300" s="1"/>
      <c r="AN1300" s="1"/>
      <c r="AO1300" s="1"/>
      <c r="AP1300" s="1"/>
      <c r="AQ1300" s="1"/>
      <c r="AR1300" s="1"/>
      <c r="AS1300" s="1"/>
      <c r="AT1300" s="1"/>
      <c r="AU1300" s="1"/>
      <c r="AV1300" s="1"/>
      <c r="AW1300" s="1"/>
      <c r="AX1300" s="1"/>
      <c r="AY1300" s="1"/>
      <c r="AZ1300" s="1"/>
      <c r="BA1300" s="1"/>
      <c r="BB1300" s="1"/>
      <c r="BC1300" s="1"/>
      <c r="BD1300" s="1"/>
      <c r="BE1300" s="1"/>
      <c r="BF1300" s="1"/>
      <c r="BG1300" s="1"/>
      <c r="BH1300" s="1"/>
      <c r="BI1300" s="1"/>
      <c r="BJ1300" s="1"/>
      <c r="BK1300" s="1"/>
      <c r="BL1300" s="1"/>
      <c r="BM1300" s="1"/>
      <c r="BN1300" s="1"/>
      <c r="BO1300" s="1"/>
      <c r="BP1300" s="1"/>
    </row>
    <row r="1301" spans="1:68" ht="9.75" customHeight="1">
      <c r="A1301" s="1"/>
      <c r="B1301" s="1"/>
      <c r="C1301" s="1"/>
      <c r="D1301" s="1"/>
      <c r="E1301" s="1"/>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c r="AO1301" s="1"/>
      <c r="AP1301" s="1"/>
      <c r="AQ1301" s="1"/>
      <c r="AR1301" s="1"/>
      <c r="AS1301" s="1"/>
      <c r="AT1301" s="1"/>
      <c r="AU1301" s="1"/>
      <c r="AV1301" s="1"/>
      <c r="AW1301" s="1"/>
      <c r="AX1301" s="1"/>
      <c r="AY1301" s="1"/>
      <c r="AZ1301" s="1"/>
      <c r="BA1301" s="1"/>
      <c r="BB1301" s="1"/>
      <c r="BC1301" s="1"/>
      <c r="BD1301" s="1"/>
      <c r="BE1301" s="1"/>
      <c r="BF1301" s="1"/>
      <c r="BG1301" s="1"/>
      <c r="BH1301" s="1"/>
      <c r="BI1301" s="1"/>
      <c r="BJ1301" s="1"/>
      <c r="BK1301" s="1"/>
      <c r="BL1301" s="1"/>
      <c r="BM1301" s="1"/>
      <c r="BN1301" s="1"/>
      <c r="BO1301" s="1"/>
      <c r="BP1301" s="1"/>
    </row>
    <row r="1302" spans="1:68" ht="9.75" customHeight="1">
      <c r="A1302" s="1"/>
      <c r="B1302" s="1"/>
      <c r="C1302" s="1"/>
      <c r="D1302" s="1"/>
      <c r="E1302" s="1"/>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c r="AO1302" s="1"/>
      <c r="AP1302" s="1"/>
      <c r="AQ1302" s="1"/>
      <c r="AR1302" s="1"/>
      <c r="AS1302" s="1"/>
      <c r="AT1302" s="1"/>
      <c r="AU1302" s="1"/>
      <c r="AV1302" s="1"/>
      <c r="AW1302" s="1"/>
      <c r="AX1302" s="1"/>
      <c r="AY1302" s="1"/>
      <c r="AZ1302" s="1"/>
      <c r="BA1302" s="1"/>
      <c r="BB1302" s="1"/>
      <c r="BC1302" s="1"/>
      <c r="BD1302" s="1"/>
      <c r="BE1302" s="1"/>
      <c r="BF1302" s="1"/>
      <c r="BG1302" s="1"/>
      <c r="BH1302" s="1"/>
      <c r="BI1302" s="1"/>
      <c r="BJ1302" s="1"/>
      <c r="BK1302" s="1"/>
      <c r="BL1302" s="1"/>
      <c r="BM1302" s="1"/>
      <c r="BN1302" s="1"/>
      <c r="BO1302" s="1"/>
      <c r="BP1302" s="1"/>
    </row>
    <row r="1303" spans="1:68" ht="9.75" customHeight="1">
      <c r="A1303" s="1"/>
      <c r="B1303" s="1"/>
      <c r="C1303" s="1"/>
      <c r="D1303" s="1"/>
      <c r="E1303" s="1"/>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c r="AO1303" s="1"/>
      <c r="AP1303" s="1"/>
      <c r="AQ1303" s="1"/>
      <c r="AR1303" s="1"/>
      <c r="AS1303" s="1"/>
      <c r="AT1303" s="1"/>
      <c r="AU1303" s="1"/>
      <c r="AV1303" s="1"/>
      <c r="AW1303" s="1"/>
      <c r="AX1303" s="1"/>
      <c r="AY1303" s="1"/>
      <c r="AZ1303" s="1"/>
      <c r="BA1303" s="1"/>
      <c r="BB1303" s="1"/>
      <c r="BC1303" s="1"/>
      <c r="BD1303" s="1"/>
      <c r="BE1303" s="1"/>
      <c r="BF1303" s="1"/>
      <c r="BG1303" s="1"/>
      <c r="BH1303" s="1"/>
      <c r="BI1303" s="1"/>
      <c r="BJ1303" s="1"/>
      <c r="BK1303" s="1"/>
      <c r="BL1303" s="1"/>
      <c r="BM1303" s="1"/>
      <c r="BN1303" s="1"/>
      <c r="BO1303" s="1"/>
      <c r="BP1303" s="1"/>
    </row>
    <row r="1304" spans="1:68" ht="9.75" customHeight="1">
      <c r="A1304" s="1"/>
      <c r="B1304" s="1"/>
      <c r="C1304" s="1"/>
      <c r="D1304" s="1"/>
      <c r="E1304" s="1"/>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c r="AO1304" s="1"/>
      <c r="AP1304" s="1"/>
      <c r="AQ1304" s="1"/>
      <c r="AR1304" s="1"/>
      <c r="AS1304" s="1"/>
      <c r="AT1304" s="1"/>
      <c r="AU1304" s="1"/>
      <c r="AV1304" s="1"/>
      <c r="AW1304" s="1"/>
      <c r="AX1304" s="1"/>
      <c r="AY1304" s="1"/>
      <c r="AZ1304" s="1"/>
      <c r="BA1304" s="1"/>
      <c r="BB1304" s="1"/>
      <c r="BC1304" s="1"/>
      <c r="BD1304" s="1"/>
      <c r="BE1304" s="1"/>
      <c r="BF1304" s="1"/>
      <c r="BG1304" s="1"/>
      <c r="BH1304" s="1"/>
      <c r="BI1304" s="1"/>
      <c r="BJ1304" s="1"/>
      <c r="BK1304" s="1"/>
      <c r="BL1304" s="1"/>
      <c r="BM1304" s="1"/>
      <c r="BN1304" s="1"/>
      <c r="BO1304" s="1"/>
      <c r="BP1304" s="1"/>
    </row>
    <row r="1305" spans="1:68" ht="9.75" customHeight="1">
      <c r="A1305" s="1"/>
      <c r="B1305" s="1"/>
      <c r="C1305" s="1"/>
      <c r="D1305" s="1"/>
      <c r="E1305" s="1"/>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c r="AO1305" s="1"/>
      <c r="AP1305" s="1"/>
      <c r="AQ1305" s="1"/>
      <c r="AR1305" s="1"/>
      <c r="AS1305" s="1"/>
      <c r="AT1305" s="1"/>
      <c r="AU1305" s="1"/>
      <c r="AV1305" s="1"/>
      <c r="AW1305" s="1"/>
      <c r="AX1305" s="1"/>
      <c r="AY1305" s="1"/>
      <c r="AZ1305" s="1"/>
      <c r="BA1305" s="1"/>
      <c r="BB1305" s="1"/>
      <c r="BC1305" s="1"/>
      <c r="BD1305" s="1"/>
      <c r="BE1305" s="1"/>
      <c r="BF1305" s="1"/>
      <c r="BG1305" s="1"/>
      <c r="BH1305" s="1"/>
      <c r="BI1305" s="1"/>
      <c r="BJ1305" s="1"/>
      <c r="BK1305" s="1"/>
      <c r="BL1305" s="1"/>
      <c r="BM1305" s="1"/>
      <c r="BN1305" s="1"/>
      <c r="BO1305" s="1"/>
      <c r="BP1305" s="1"/>
    </row>
    <row r="1306" spans="1:68" ht="9.75" customHeight="1">
      <c r="A1306" s="1"/>
      <c r="B1306" s="1"/>
      <c r="C1306" s="1"/>
      <c r="D1306" s="1"/>
      <c r="E1306" s="1"/>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c r="AO1306" s="1"/>
      <c r="AP1306" s="1"/>
      <c r="AQ1306" s="1"/>
      <c r="AR1306" s="1"/>
      <c r="AS1306" s="1"/>
      <c r="AT1306" s="1"/>
      <c r="AU1306" s="1"/>
      <c r="AV1306" s="1"/>
      <c r="AW1306" s="1"/>
      <c r="AX1306" s="1"/>
      <c r="AY1306" s="1"/>
      <c r="AZ1306" s="1"/>
      <c r="BA1306" s="1"/>
      <c r="BB1306" s="1"/>
      <c r="BC1306" s="1"/>
      <c r="BD1306" s="1"/>
      <c r="BE1306" s="1"/>
      <c r="BF1306" s="1"/>
      <c r="BG1306" s="1"/>
      <c r="BH1306" s="1"/>
      <c r="BI1306" s="1"/>
      <c r="BJ1306" s="1"/>
      <c r="BK1306" s="1"/>
      <c r="BL1306" s="1"/>
      <c r="BM1306" s="1"/>
      <c r="BN1306" s="1"/>
      <c r="BO1306" s="1"/>
      <c r="BP1306" s="1"/>
    </row>
    <row r="1307" spans="1:68" ht="9.75" customHeight="1">
      <c r="A1307" s="1"/>
      <c r="B1307" s="1"/>
      <c r="C1307" s="1"/>
      <c r="D1307" s="1"/>
      <c r="E1307" s="1"/>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c r="AO1307" s="1"/>
      <c r="AP1307" s="1"/>
      <c r="AQ1307" s="1"/>
      <c r="AR1307" s="1"/>
      <c r="AS1307" s="1"/>
      <c r="AT1307" s="1"/>
      <c r="AU1307" s="1"/>
      <c r="AV1307" s="1"/>
      <c r="AW1307" s="1"/>
      <c r="AX1307" s="1"/>
      <c r="AY1307" s="1"/>
      <c r="AZ1307" s="1"/>
      <c r="BA1307" s="1"/>
      <c r="BB1307" s="1"/>
      <c r="BC1307" s="1"/>
      <c r="BD1307" s="1"/>
      <c r="BE1307" s="1"/>
      <c r="BF1307" s="1"/>
      <c r="BG1307" s="1"/>
      <c r="BH1307" s="1"/>
      <c r="BI1307" s="1"/>
      <c r="BJ1307" s="1"/>
      <c r="BK1307" s="1"/>
      <c r="BL1307" s="1"/>
      <c r="BM1307" s="1"/>
      <c r="BN1307" s="1"/>
      <c r="BO1307" s="1"/>
      <c r="BP1307" s="1"/>
    </row>
    <row r="1308" spans="1:68" ht="9.75" customHeight="1">
      <c r="A1308" s="1"/>
      <c r="B1308" s="1"/>
      <c r="C1308" s="1"/>
      <c r="D1308" s="1"/>
      <c r="E1308" s="1"/>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c r="AO1308" s="1"/>
      <c r="AP1308" s="1"/>
      <c r="AQ1308" s="1"/>
      <c r="AR1308" s="1"/>
      <c r="AS1308" s="1"/>
      <c r="AT1308" s="1"/>
      <c r="AU1308" s="1"/>
      <c r="AV1308" s="1"/>
      <c r="AW1308" s="1"/>
      <c r="AX1308" s="1"/>
      <c r="AY1308" s="1"/>
      <c r="AZ1308" s="1"/>
      <c r="BA1308" s="1"/>
      <c r="BB1308" s="1"/>
      <c r="BC1308" s="1"/>
      <c r="BD1308" s="1"/>
      <c r="BE1308" s="1"/>
      <c r="BF1308" s="1"/>
      <c r="BG1308" s="1"/>
      <c r="BH1308" s="1"/>
      <c r="BI1308" s="1"/>
      <c r="BJ1308" s="1"/>
      <c r="BK1308" s="1"/>
      <c r="BL1308" s="1"/>
      <c r="BM1308" s="1"/>
      <c r="BN1308" s="1"/>
      <c r="BO1308" s="1"/>
      <c r="BP1308" s="1"/>
    </row>
    <row r="1309" spans="1:68" ht="9.75" customHeight="1">
      <c r="A1309" s="1"/>
      <c r="B1309" s="1"/>
      <c r="C1309" s="1"/>
      <c r="D1309" s="1"/>
      <c r="E1309" s="1"/>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c r="AO1309" s="1"/>
      <c r="AP1309" s="1"/>
      <c r="AQ1309" s="1"/>
      <c r="AR1309" s="1"/>
      <c r="AS1309" s="1"/>
      <c r="AT1309" s="1"/>
      <c r="AU1309" s="1"/>
      <c r="AV1309" s="1"/>
      <c r="AW1309" s="1"/>
      <c r="AX1309" s="1"/>
      <c r="AY1309" s="1"/>
      <c r="AZ1309" s="1"/>
      <c r="BA1309" s="1"/>
      <c r="BB1309" s="1"/>
      <c r="BC1309" s="1"/>
      <c r="BD1309" s="1"/>
      <c r="BE1309" s="1"/>
      <c r="BF1309" s="1"/>
      <c r="BG1309" s="1"/>
      <c r="BH1309" s="1"/>
      <c r="BI1309" s="1"/>
      <c r="BJ1309" s="1"/>
      <c r="BK1309" s="1"/>
      <c r="BL1309" s="1"/>
      <c r="BM1309" s="1"/>
      <c r="BN1309" s="1"/>
      <c r="BO1309" s="1"/>
      <c r="BP1309" s="1"/>
    </row>
    <row r="1310" spans="1:68" ht="9.75" customHeight="1">
      <c r="A1310" s="1"/>
      <c r="B1310" s="1"/>
      <c r="C1310" s="1"/>
      <c r="D1310" s="1"/>
      <c r="E1310" s="1"/>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c r="AO1310" s="1"/>
      <c r="AP1310" s="1"/>
      <c r="AQ1310" s="1"/>
      <c r="AR1310" s="1"/>
      <c r="AS1310" s="1"/>
      <c r="AT1310" s="1"/>
      <c r="AU1310" s="1"/>
      <c r="AV1310" s="1"/>
      <c r="AW1310" s="1"/>
      <c r="AX1310" s="1"/>
      <c r="AY1310" s="1"/>
      <c r="AZ1310" s="1"/>
      <c r="BA1310" s="1"/>
      <c r="BB1310" s="1"/>
      <c r="BC1310" s="1"/>
      <c r="BD1310" s="1"/>
      <c r="BE1310" s="1"/>
      <c r="BF1310" s="1"/>
      <c r="BG1310" s="1"/>
      <c r="BH1310" s="1"/>
      <c r="BI1310" s="1"/>
      <c r="BJ1310" s="1"/>
      <c r="BK1310" s="1"/>
      <c r="BL1310" s="1"/>
      <c r="BM1310" s="1"/>
      <c r="BN1310" s="1"/>
      <c r="BO1310" s="1"/>
      <c r="BP1310" s="1"/>
    </row>
    <row r="1311" spans="1:68" ht="9.75" customHeight="1">
      <c r="A1311" s="1"/>
      <c r="B1311" s="1"/>
      <c r="C1311" s="1"/>
      <c r="D1311" s="1"/>
      <c r="E1311" s="1"/>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c r="AO1311" s="1"/>
      <c r="AP1311" s="1"/>
      <c r="AQ1311" s="1"/>
      <c r="AR1311" s="1"/>
      <c r="AS1311" s="1"/>
      <c r="AT1311" s="1"/>
      <c r="AU1311" s="1"/>
      <c r="AV1311" s="1"/>
      <c r="AW1311" s="1"/>
      <c r="AX1311" s="1"/>
      <c r="AY1311" s="1"/>
      <c r="AZ1311" s="1"/>
      <c r="BA1311" s="1"/>
      <c r="BB1311" s="1"/>
      <c r="BC1311" s="1"/>
      <c r="BD1311" s="1"/>
      <c r="BE1311" s="1"/>
      <c r="BF1311" s="1"/>
      <c r="BG1311" s="1"/>
      <c r="BH1311" s="1"/>
      <c r="BI1311" s="1"/>
      <c r="BJ1311" s="1"/>
      <c r="BK1311" s="1"/>
      <c r="BL1311" s="1"/>
      <c r="BM1311" s="1"/>
      <c r="BN1311" s="1"/>
      <c r="BO1311" s="1"/>
      <c r="BP1311" s="1"/>
    </row>
    <row r="1312" spans="1:68" ht="9.75" customHeight="1">
      <c r="A1312" s="1"/>
      <c r="B1312" s="1"/>
      <c r="C1312" s="1"/>
      <c r="D1312" s="1"/>
      <c r="E1312" s="1"/>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c r="AO1312" s="1"/>
      <c r="AP1312" s="1"/>
      <c r="AQ1312" s="1"/>
      <c r="AR1312" s="1"/>
      <c r="AS1312" s="1"/>
      <c r="AT1312" s="1"/>
      <c r="AU1312" s="1"/>
      <c r="AV1312" s="1"/>
      <c r="AW1312" s="1"/>
      <c r="AX1312" s="1"/>
      <c r="AY1312" s="1"/>
      <c r="AZ1312" s="1"/>
      <c r="BA1312" s="1"/>
      <c r="BB1312" s="1"/>
      <c r="BC1312" s="1"/>
      <c r="BD1312" s="1"/>
      <c r="BE1312" s="1"/>
      <c r="BF1312" s="1"/>
      <c r="BG1312" s="1"/>
      <c r="BH1312" s="1"/>
      <c r="BI1312" s="1"/>
      <c r="BJ1312" s="1"/>
      <c r="BK1312" s="1"/>
      <c r="BL1312" s="1"/>
      <c r="BM1312" s="1"/>
      <c r="BN1312" s="1"/>
      <c r="BO1312" s="1"/>
      <c r="BP1312" s="1"/>
    </row>
    <row r="1313" spans="1:68" ht="9.75" customHeight="1">
      <c r="A1313" s="1"/>
      <c r="B1313" s="1"/>
      <c r="C1313" s="1"/>
      <c r="D1313" s="1"/>
      <c r="E1313" s="1"/>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c r="AO1313" s="1"/>
      <c r="AP1313" s="1"/>
      <c r="AQ1313" s="1"/>
      <c r="AR1313" s="1"/>
      <c r="AS1313" s="1"/>
      <c r="AT1313" s="1"/>
      <c r="AU1313" s="1"/>
      <c r="AV1313" s="1"/>
      <c r="AW1313" s="1"/>
      <c r="AX1313" s="1"/>
      <c r="AY1313" s="1"/>
      <c r="AZ1313" s="1"/>
      <c r="BA1313" s="1"/>
      <c r="BB1313" s="1"/>
      <c r="BC1313" s="1"/>
      <c r="BD1313" s="1"/>
      <c r="BE1313" s="1"/>
      <c r="BF1313" s="1"/>
      <c r="BG1313" s="1"/>
      <c r="BH1313" s="1"/>
      <c r="BI1313" s="1"/>
      <c r="BJ1313" s="1"/>
      <c r="BK1313" s="1"/>
      <c r="BL1313" s="1"/>
      <c r="BM1313" s="1"/>
      <c r="BN1313" s="1"/>
      <c r="BO1313" s="1"/>
      <c r="BP1313" s="1"/>
    </row>
    <row r="1314" spans="1:68" ht="9.75" customHeight="1">
      <c r="A1314" s="1"/>
      <c r="B1314" s="1"/>
      <c r="C1314" s="1"/>
      <c r="D1314" s="1"/>
      <c r="E1314" s="1"/>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c r="AO1314" s="1"/>
      <c r="AP1314" s="1"/>
      <c r="AQ1314" s="1"/>
      <c r="AR1314" s="1"/>
      <c r="AS1314" s="1"/>
      <c r="AT1314" s="1"/>
      <c r="AU1314" s="1"/>
      <c r="AV1314" s="1"/>
      <c r="AW1314" s="1"/>
      <c r="AX1314" s="1"/>
      <c r="AY1314" s="1"/>
      <c r="AZ1314" s="1"/>
      <c r="BA1314" s="1"/>
      <c r="BB1314" s="1"/>
      <c r="BC1314" s="1"/>
      <c r="BD1314" s="1"/>
      <c r="BE1314" s="1"/>
      <c r="BF1314" s="1"/>
      <c r="BG1314" s="1"/>
      <c r="BH1314" s="1"/>
      <c r="BI1314" s="1"/>
      <c r="BJ1314" s="1"/>
      <c r="BK1314" s="1"/>
      <c r="BL1314" s="1"/>
      <c r="BM1314" s="1"/>
      <c r="BN1314" s="1"/>
      <c r="BO1314" s="1"/>
      <c r="BP1314" s="1"/>
    </row>
    <row r="1315" spans="1:68" ht="9.75" customHeight="1">
      <c r="A1315" s="1"/>
      <c r="B1315" s="1"/>
      <c r="C1315" s="1"/>
      <c r="D1315" s="1"/>
      <c r="E1315" s="1"/>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c r="AO1315" s="1"/>
      <c r="AP1315" s="1"/>
      <c r="AQ1315" s="1"/>
      <c r="AR1315" s="1"/>
      <c r="AS1315" s="1"/>
      <c r="AT1315" s="1"/>
      <c r="AU1315" s="1"/>
      <c r="AV1315" s="1"/>
      <c r="AW1315" s="1"/>
      <c r="AX1315" s="1"/>
      <c r="AY1315" s="1"/>
      <c r="AZ1315" s="1"/>
      <c r="BA1315" s="1"/>
      <c r="BB1315" s="1"/>
      <c r="BC1315" s="1"/>
      <c r="BD1315" s="1"/>
      <c r="BE1315" s="1"/>
      <c r="BF1315" s="1"/>
      <c r="BG1315" s="1"/>
      <c r="BH1315" s="1"/>
      <c r="BI1315" s="1"/>
      <c r="BJ1315" s="1"/>
      <c r="BK1315" s="1"/>
      <c r="BL1315" s="1"/>
      <c r="BM1315" s="1"/>
      <c r="BN1315" s="1"/>
      <c r="BO1315" s="1"/>
      <c r="BP1315" s="1"/>
    </row>
    <row r="1316" spans="1:68" ht="9.75" customHeight="1">
      <c r="A1316" s="1"/>
      <c r="B1316" s="1"/>
      <c r="C1316" s="1"/>
      <c r="D1316" s="1"/>
      <c r="E1316" s="1"/>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c r="AO1316" s="1"/>
      <c r="AP1316" s="1"/>
      <c r="AQ1316" s="1"/>
      <c r="AR1316" s="1"/>
      <c r="AS1316" s="1"/>
      <c r="AT1316" s="1"/>
      <c r="AU1316" s="1"/>
      <c r="AV1316" s="1"/>
      <c r="AW1316" s="1"/>
      <c r="AX1316" s="1"/>
      <c r="AY1316" s="1"/>
      <c r="AZ1316" s="1"/>
      <c r="BA1316" s="1"/>
      <c r="BB1316" s="1"/>
      <c r="BC1316" s="1"/>
      <c r="BD1316" s="1"/>
      <c r="BE1316" s="1"/>
      <c r="BF1316" s="1"/>
      <c r="BG1316" s="1"/>
      <c r="BH1316" s="1"/>
      <c r="BI1316" s="1"/>
      <c r="BJ1316" s="1"/>
      <c r="BK1316" s="1"/>
      <c r="BL1316" s="1"/>
      <c r="BM1316" s="1"/>
      <c r="BN1316" s="1"/>
      <c r="BO1316" s="1"/>
      <c r="BP1316" s="1"/>
    </row>
    <row r="1317" spans="1:68" ht="9.75" customHeight="1">
      <c r="A1317" s="1"/>
      <c r="B1317" s="1"/>
      <c r="C1317" s="1"/>
      <c r="D1317" s="1"/>
      <c r="E1317" s="1"/>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c r="AO1317" s="1"/>
      <c r="AP1317" s="1"/>
      <c r="AQ1317" s="1"/>
      <c r="AR1317" s="1"/>
      <c r="AS1317" s="1"/>
      <c r="AT1317" s="1"/>
      <c r="AU1317" s="1"/>
      <c r="AV1317" s="1"/>
      <c r="AW1317" s="1"/>
      <c r="AX1317" s="1"/>
      <c r="AY1317" s="1"/>
      <c r="AZ1317" s="1"/>
      <c r="BA1317" s="1"/>
      <c r="BB1317" s="1"/>
      <c r="BC1317" s="1"/>
      <c r="BD1317" s="1"/>
      <c r="BE1317" s="1"/>
      <c r="BF1317" s="1"/>
      <c r="BG1317" s="1"/>
      <c r="BH1317" s="1"/>
      <c r="BI1317" s="1"/>
      <c r="BJ1317" s="1"/>
      <c r="BK1317" s="1"/>
      <c r="BL1317" s="1"/>
      <c r="BM1317" s="1"/>
      <c r="BN1317" s="1"/>
      <c r="BO1317" s="1"/>
      <c r="BP1317" s="1"/>
    </row>
    <row r="1318" spans="1:68" ht="9.75" customHeight="1">
      <c r="A1318" s="1"/>
      <c r="B1318" s="1"/>
      <c r="C1318" s="1"/>
      <c r="D1318" s="1"/>
      <c r="E1318" s="1"/>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c r="AO1318" s="1"/>
      <c r="AP1318" s="1"/>
      <c r="AQ1318" s="1"/>
      <c r="AR1318" s="1"/>
      <c r="AS1318" s="1"/>
      <c r="AT1318" s="1"/>
      <c r="AU1318" s="1"/>
      <c r="AV1318" s="1"/>
      <c r="AW1318" s="1"/>
      <c r="AX1318" s="1"/>
      <c r="AY1318" s="1"/>
      <c r="AZ1318" s="1"/>
      <c r="BA1318" s="1"/>
      <c r="BB1318" s="1"/>
      <c r="BC1318" s="1"/>
      <c r="BD1318" s="1"/>
      <c r="BE1318" s="1"/>
      <c r="BF1318" s="1"/>
      <c r="BG1318" s="1"/>
      <c r="BH1318" s="1"/>
      <c r="BI1318" s="1"/>
      <c r="BJ1318" s="1"/>
      <c r="BK1318" s="1"/>
      <c r="BL1318" s="1"/>
      <c r="BM1318" s="1"/>
      <c r="BN1318" s="1"/>
      <c r="BO1318" s="1"/>
      <c r="BP1318" s="1"/>
    </row>
    <row r="1319" spans="1:68" ht="9.75" customHeight="1">
      <c r="A1319" s="1"/>
      <c r="B1319" s="1"/>
      <c r="C1319" s="1"/>
      <c r="D1319" s="1"/>
      <c r="E1319" s="1"/>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c r="AO1319" s="1"/>
      <c r="AP1319" s="1"/>
      <c r="AQ1319" s="1"/>
      <c r="AR1319" s="1"/>
      <c r="AS1319" s="1"/>
      <c r="AT1319" s="1"/>
      <c r="AU1319" s="1"/>
      <c r="AV1319" s="1"/>
      <c r="AW1319" s="1"/>
      <c r="AX1319" s="1"/>
      <c r="AY1319" s="1"/>
      <c r="AZ1319" s="1"/>
      <c r="BA1319" s="1"/>
      <c r="BB1319" s="1"/>
      <c r="BC1319" s="1"/>
      <c r="BD1319" s="1"/>
      <c r="BE1319" s="1"/>
      <c r="BF1319" s="1"/>
      <c r="BG1319" s="1"/>
      <c r="BH1319" s="1"/>
      <c r="BI1319" s="1"/>
      <c r="BJ1319" s="1"/>
      <c r="BK1319" s="1"/>
      <c r="BL1319" s="1"/>
      <c r="BM1319" s="1"/>
      <c r="BN1319" s="1"/>
      <c r="BO1319" s="1"/>
      <c r="BP1319" s="1"/>
    </row>
    <row r="1320" spans="1:68" ht="9.75" customHeight="1">
      <c r="A1320" s="1"/>
      <c r="B1320" s="1"/>
      <c r="C1320" s="1"/>
      <c r="D1320" s="1"/>
      <c r="E1320" s="1"/>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c r="AO1320" s="1"/>
      <c r="AP1320" s="1"/>
      <c r="AQ1320" s="1"/>
      <c r="AR1320" s="1"/>
      <c r="AS1320" s="1"/>
      <c r="AT1320" s="1"/>
      <c r="AU1320" s="1"/>
      <c r="AV1320" s="1"/>
      <c r="AW1320" s="1"/>
      <c r="AX1320" s="1"/>
      <c r="AY1320" s="1"/>
      <c r="AZ1320" s="1"/>
      <c r="BA1320" s="1"/>
      <c r="BB1320" s="1"/>
      <c r="BC1320" s="1"/>
      <c r="BD1320" s="1"/>
      <c r="BE1320" s="1"/>
      <c r="BF1320" s="1"/>
      <c r="BG1320" s="1"/>
      <c r="BH1320" s="1"/>
      <c r="BI1320" s="1"/>
      <c r="BJ1320" s="1"/>
      <c r="BK1320" s="1"/>
      <c r="BL1320" s="1"/>
      <c r="BM1320" s="1"/>
      <c r="BN1320" s="1"/>
      <c r="BO1320" s="1"/>
      <c r="BP1320" s="1"/>
    </row>
    <row r="1321" spans="1:68" ht="9.75" customHeight="1">
      <c r="A1321" s="1"/>
      <c r="B1321" s="1"/>
      <c r="C1321" s="1"/>
      <c r="D1321" s="1"/>
      <c r="E1321" s="1"/>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c r="AO1321" s="1"/>
      <c r="AP1321" s="1"/>
      <c r="AQ1321" s="1"/>
      <c r="AR1321" s="1"/>
      <c r="AS1321" s="1"/>
      <c r="AT1321" s="1"/>
      <c r="AU1321" s="1"/>
      <c r="AV1321" s="1"/>
      <c r="AW1321" s="1"/>
      <c r="AX1321" s="1"/>
      <c r="AY1321" s="1"/>
      <c r="AZ1321" s="1"/>
      <c r="BA1321" s="1"/>
      <c r="BB1321" s="1"/>
      <c r="BC1321" s="1"/>
      <c r="BD1321" s="1"/>
      <c r="BE1321" s="1"/>
      <c r="BF1321" s="1"/>
      <c r="BG1321" s="1"/>
      <c r="BH1321" s="1"/>
      <c r="BI1321" s="1"/>
      <c r="BJ1321" s="1"/>
      <c r="BK1321" s="1"/>
      <c r="BL1321" s="1"/>
      <c r="BM1321" s="1"/>
      <c r="BN1321" s="1"/>
      <c r="BO1321" s="1"/>
      <c r="BP1321" s="1"/>
    </row>
    <row r="1322" spans="1:68" ht="9.75" customHeight="1">
      <c r="A1322" s="1"/>
      <c r="B1322" s="1"/>
      <c r="C1322" s="1"/>
      <c r="D1322" s="1"/>
      <c r="E1322" s="1"/>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c r="AO1322" s="1"/>
      <c r="AP1322" s="1"/>
      <c r="AQ1322" s="1"/>
      <c r="AR1322" s="1"/>
      <c r="AS1322" s="1"/>
      <c r="AT1322" s="1"/>
      <c r="AU1322" s="1"/>
      <c r="AV1322" s="1"/>
      <c r="AW1322" s="1"/>
      <c r="AX1322" s="1"/>
      <c r="AY1322" s="1"/>
      <c r="AZ1322" s="1"/>
      <c r="BA1322" s="1"/>
      <c r="BB1322" s="1"/>
      <c r="BC1322" s="1"/>
      <c r="BD1322" s="1"/>
      <c r="BE1322" s="1"/>
      <c r="BF1322" s="1"/>
      <c r="BG1322" s="1"/>
      <c r="BH1322" s="1"/>
      <c r="BI1322" s="1"/>
      <c r="BJ1322" s="1"/>
      <c r="BK1322" s="1"/>
      <c r="BL1322" s="1"/>
      <c r="BM1322" s="1"/>
      <c r="BN1322" s="1"/>
      <c r="BO1322" s="1"/>
      <c r="BP1322" s="1"/>
    </row>
    <row r="1323" spans="1:68" ht="9.75" customHeight="1">
      <c r="A1323" s="1"/>
      <c r="B1323" s="1"/>
      <c r="C1323" s="1"/>
      <c r="D1323" s="1"/>
      <c r="E1323" s="1"/>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c r="AO1323" s="1"/>
      <c r="AP1323" s="1"/>
      <c r="AQ1323" s="1"/>
      <c r="AR1323" s="1"/>
      <c r="AS1323" s="1"/>
      <c r="AT1323" s="1"/>
      <c r="AU1323" s="1"/>
      <c r="AV1323" s="1"/>
      <c r="AW1323" s="1"/>
      <c r="AX1323" s="1"/>
      <c r="AY1323" s="1"/>
      <c r="AZ1323" s="1"/>
      <c r="BA1323" s="1"/>
      <c r="BB1323" s="1"/>
      <c r="BC1323" s="1"/>
      <c r="BD1323" s="1"/>
      <c r="BE1323" s="1"/>
      <c r="BF1323" s="1"/>
      <c r="BG1323" s="1"/>
      <c r="BH1323" s="1"/>
      <c r="BI1323" s="1"/>
      <c r="BJ1323" s="1"/>
      <c r="BK1323" s="1"/>
      <c r="BL1323" s="1"/>
      <c r="BM1323" s="1"/>
      <c r="BN1323" s="1"/>
      <c r="BO1323" s="1"/>
      <c r="BP1323" s="1"/>
    </row>
    <row r="1324" spans="1:68" ht="9.75" customHeight="1">
      <c r="A1324" s="1"/>
      <c r="B1324" s="1"/>
      <c r="C1324" s="1"/>
      <c r="D1324" s="1"/>
      <c r="E1324" s="1"/>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c r="AO1324" s="1"/>
      <c r="AP1324" s="1"/>
      <c r="AQ1324" s="1"/>
      <c r="AR1324" s="1"/>
      <c r="AS1324" s="1"/>
      <c r="AT1324" s="1"/>
      <c r="AU1324" s="1"/>
      <c r="AV1324" s="1"/>
      <c r="AW1324" s="1"/>
      <c r="AX1324" s="1"/>
      <c r="AY1324" s="1"/>
      <c r="AZ1324" s="1"/>
      <c r="BA1324" s="1"/>
      <c r="BB1324" s="1"/>
      <c r="BC1324" s="1"/>
      <c r="BD1324" s="1"/>
      <c r="BE1324" s="1"/>
      <c r="BF1324" s="1"/>
      <c r="BG1324" s="1"/>
      <c r="BH1324" s="1"/>
      <c r="BI1324" s="1"/>
      <c r="BJ1324" s="1"/>
      <c r="BK1324" s="1"/>
      <c r="BL1324" s="1"/>
      <c r="BM1324" s="1"/>
      <c r="BN1324" s="1"/>
      <c r="BO1324" s="1"/>
      <c r="BP1324" s="1"/>
    </row>
    <row r="1325" spans="1:68" ht="9.75" customHeight="1">
      <c r="A1325" s="1"/>
      <c r="B1325" s="1"/>
      <c r="C1325" s="1"/>
      <c r="D1325" s="1"/>
      <c r="E1325" s="1"/>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c r="AO1325" s="1"/>
      <c r="AP1325" s="1"/>
      <c r="AQ1325" s="1"/>
      <c r="AR1325" s="1"/>
      <c r="AS1325" s="1"/>
      <c r="AT1325" s="1"/>
      <c r="AU1325" s="1"/>
      <c r="AV1325" s="1"/>
      <c r="AW1325" s="1"/>
      <c r="AX1325" s="1"/>
      <c r="AY1325" s="1"/>
      <c r="AZ1325" s="1"/>
      <c r="BA1325" s="1"/>
      <c r="BB1325" s="1"/>
      <c r="BC1325" s="1"/>
      <c r="BD1325" s="1"/>
      <c r="BE1325" s="1"/>
      <c r="BF1325" s="1"/>
      <c r="BG1325" s="1"/>
      <c r="BH1325" s="1"/>
      <c r="BI1325" s="1"/>
      <c r="BJ1325" s="1"/>
      <c r="BK1325" s="1"/>
      <c r="BL1325" s="1"/>
      <c r="BM1325" s="1"/>
      <c r="BN1325" s="1"/>
      <c r="BO1325" s="1"/>
      <c r="BP1325" s="1"/>
    </row>
    <row r="1326" spans="1:68" ht="9.75" customHeight="1">
      <c r="A1326" s="1"/>
      <c r="B1326" s="1"/>
      <c r="C1326" s="1"/>
      <c r="D1326" s="1"/>
      <c r="E1326" s="1"/>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c r="AO1326" s="1"/>
      <c r="AP1326" s="1"/>
      <c r="AQ1326" s="1"/>
      <c r="AR1326" s="1"/>
      <c r="AS1326" s="1"/>
      <c r="AT1326" s="1"/>
      <c r="AU1326" s="1"/>
      <c r="AV1326" s="1"/>
      <c r="AW1326" s="1"/>
      <c r="AX1326" s="1"/>
      <c r="AY1326" s="1"/>
      <c r="AZ1326" s="1"/>
      <c r="BA1326" s="1"/>
      <c r="BB1326" s="1"/>
      <c r="BC1326" s="1"/>
      <c r="BD1326" s="1"/>
      <c r="BE1326" s="1"/>
      <c r="BF1326" s="1"/>
      <c r="BG1326" s="1"/>
      <c r="BH1326" s="1"/>
      <c r="BI1326" s="1"/>
      <c r="BJ1326" s="1"/>
      <c r="BK1326" s="1"/>
      <c r="BL1326" s="1"/>
      <c r="BM1326" s="1"/>
      <c r="BN1326" s="1"/>
      <c r="BO1326" s="1"/>
      <c r="BP1326" s="1"/>
    </row>
    <row r="1327" spans="1:68" ht="9.75" customHeight="1">
      <c r="A1327" s="1"/>
      <c r="B1327" s="1"/>
      <c r="C1327" s="1"/>
      <c r="D1327" s="1"/>
      <c r="E1327" s="1"/>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1"/>
      <c r="AI1327" s="1"/>
      <c r="AJ1327" s="1"/>
      <c r="AK1327" s="1"/>
      <c r="AL1327" s="1"/>
      <c r="AM1327" s="1"/>
      <c r="AN1327" s="1"/>
      <c r="AO1327" s="1"/>
      <c r="AP1327" s="1"/>
      <c r="AQ1327" s="1"/>
      <c r="AR1327" s="1"/>
      <c r="AS1327" s="1"/>
      <c r="AT1327" s="1"/>
      <c r="AU1327" s="1"/>
      <c r="AV1327" s="1"/>
      <c r="AW1327" s="1"/>
      <c r="AX1327" s="1"/>
      <c r="AY1327" s="1"/>
      <c r="AZ1327" s="1"/>
      <c r="BA1327" s="1"/>
      <c r="BB1327" s="1"/>
      <c r="BC1327" s="1"/>
      <c r="BD1327" s="1"/>
      <c r="BE1327" s="1"/>
      <c r="BF1327" s="1"/>
      <c r="BG1327" s="1"/>
      <c r="BH1327" s="1"/>
      <c r="BI1327" s="1"/>
      <c r="BJ1327" s="1"/>
      <c r="BK1327" s="1"/>
      <c r="BL1327" s="1"/>
      <c r="BM1327" s="1"/>
      <c r="BN1327" s="1"/>
      <c r="BO1327" s="1"/>
      <c r="BP1327" s="1"/>
    </row>
    <row r="1328" spans="1:68" ht="9.75" customHeight="1">
      <c r="A1328" s="1"/>
      <c r="B1328" s="1"/>
      <c r="C1328" s="1"/>
      <c r="D1328" s="1"/>
      <c r="E1328" s="1"/>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c r="AO1328" s="1"/>
      <c r="AP1328" s="1"/>
      <c r="AQ1328" s="1"/>
      <c r="AR1328" s="1"/>
      <c r="AS1328" s="1"/>
      <c r="AT1328" s="1"/>
      <c r="AU1328" s="1"/>
      <c r="AV1328" s="1"/>
      <c r="AW1328" s="1"/>
      <c r="AX1328" s="1"/>
      <c r="AY1328" s="1"/>
      <c r="AZ1328" s="1"/>
      <c r="BA1328" s="1"/>
      <c r="BB1328" s="1"/>
      <c r="BC1328" s="1"/>
      <c r="BD1328" s="1"/>
      <c r="BE1328" s="1"/>
      <c r="BF1328" s="1"/>
      <c r="BG1328" s="1"/>
      <c r="BH1328" s="1"/>
      <c r="BI1328" s="1"/>
      <c r="BJ1328" s="1"/>
      <c r="BK1328" s="1"/>
      <c r="BL1328" s="1"/>
      <c r="BM1328" s="1"/>
      <c r="BN1328" s="1"/>
      <c r="BO1328" s="1"/>
      <c r="BP1328" s="1"/>
    </row>
    <row r="1329" spans="1:68" ht="9.75" customHeight="1">
      <c r="A1329" s="1"/>
      <c r="B1329" s="1"/>
      <c r="C1329" s="1"/>
      <c r="D1329" s="1"/>
      <c r="E1329" s="1"/>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c r="AO1329" s="1"/>
      <c r="AP1329" s="1"/>
      <c r="AQ1329" s="1"/>
      <c r="AR1329" s="1"/>
      <c r="AS1329" s="1"/>
      <c r="AT1329" s="1"/>
      <c r="AU1329" s="1"/>
      <c r="AV1329" s="1"/>
      <c r="AW1329" s="1"/>
      <c r="AX1329" s="1"/>
      <c r="AY1329" s="1"/>
      <c r="AZ1329" s="1"/>
      <c r="BA1329" s="1"/>
      <c r="BB1329" s="1"/>
      <c r="BC1329" s="1"/>
      <c r="BD1329" s="1"/>
      <c r="BE1329" s="1"/>
      <c r="BF1329" s="1"/>
      <c r="BG1329" s="1"/>
      <c r="BH1329" s="1"/>
      <c r="BI1329" s="1"/>
      <c r="BJ1329" s="1"/>
      <c r="BK1329" s="1"/>
      <c r="BL1329" s="1"/>
      <c r="BM1329" s="1"/>
      <c r="BN1329" s="1"/>
      <c r="BO1329" s="1"/>
      <c r="BP1329" s="1"/>
    </row>
    <row r="1330" spans="1:68" ht="9.75" customHeight="1">
      <c r="A1330" s="1"/>
      <c r="B1330" s="1"/>
      <c r="C1330" s="1"/>
      <c r="D1330" s="1"/>
      <c r="E1330" s="1"/>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c r="AO1330" s="1"/>
      <c r="AP1330" s="1"/>
      <c r="AQ1330" s="1"/>
      <c r="AR1330" s="1"/>
      <c r="AS1330" s="1"/>
      <c r="AT1330" s="1"/>
      <c r="AU1330" s="1"/>
      <c r="AV1330" s="1"/>
      <c r="AW1330" s="1"/>
      <c r="AX1330" s="1"/>
      <c r="AY1330" s="1"/>
      <c r="AZ1330" s="1"/>
      <c r="BA1330" s="1"/>
      <c r="BB1330" s="1"/>
      <c r="BC1330" s="1"/>
      <c r="BD1330" s="1"/>
      <c r="BE1330" s="1"/>
      <c r="BF1330" s="1"/>
      <c r="BG1330" s="1"/>
      <c r="BH1330" s="1"/>
      <c r="BI1330" s="1"/>
      <c r="BJ1330" s="1"/>
      <c r="BK1330" s="1"/>
      <c r="BL1330" s="1"/>
      <c r="BM1330" s="1"/>
      <c r="BN1330" s="1"/>
      <c r="BO1330" s="1"/>
      <c r="BP1330" s="1"/>
    </row>
    <row r="1331" spans="1:68" ht="9.75" customHeight="1">
      <c r="A1331" s="1"/>
      <c r="B1331" s="1"/>
      <c r="C1331" s="1"/>
      <c r="D1331" s="1"/>
      <c r="E1331" s="1"/>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c r="AO1331" s="1"/>
      <c r="AP1331" s="1"/>
      <c r="AQ1331" s="1"/>
      <c r="AR1331" s="1"/>
      <c r="AS1331" s="1"/>
      <c r="AT1331" s="1"/>
      <c r="AU1331" s="1"/>
      <c r="AV1331" s="1"/>
      <c r="AW1331" s="1"/>
      <c r="AX1331" s="1"/>
      <c r="AY1331" s="1"/>
      <c r="AZ1331" s="1"/>
      <c r="BA1331" s="1"/>
      <c r="BB1331" s="1"/>
      <c r="BC1331" s="1"/>
      <c r="BD1331" s="1"/>
      <c r="BE1331" s="1"/>
      <c r="BF1331" s="1"/>
      <c r="BG1331" s="1"/>
      <c r="BH1331" s="1"/>
      <c r="BI1331" s="1"/>
      <c r="BJ1331" s="1"/>
      <c r="BK1331" s="1"/>
      <c r="BL1331" s="1"/>
      <c r="BM1331" s="1"/>
      <c r="BN1331" s="1"/>
      <c r="BO1331" s="1"/>
      <c r="BP1331" s="1"/>
    </row>
    <row r="1332" spans="1:68" ht="9.75" customHeight="1">
      <c r="A1332" s="1"/>
      <c r="B1332" s="1"/>
      <c r="C1332" s="1"/>
      <c r="D1332" s="1"/>
      <c r="E1332" s="1"/>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c r="AO1332" s="1"/>
      <c r="AP1332" s="1"/>
      <c r="AQ1332" s="1"/>
      <c r="AR1332" s="1"/>
      <c r="AS1332" s="1"/>
      <c r="AT1332" s="1"/>
      <c r="AU1332" s="1"/>
      <c r="AV1332" s="1"/>
      <c r="AW1332" s="1"/>
      <c r="AX1332" s="1"/>
      <c r="AY1332" s="1"/>
      <c r="AZ1332" s="1"/>
      <c r="BA1332" s="1"/>
      <c r="BB1332" s="1"/>
      <c r="BC1332" s="1"/>
      <c r="BD1332" s="1"/>
      <c r="BE1332" s="1"/>
      <c r="BF1332" s="1"/>
      <c r="BG1332" s="1"/>
      <c r="BH1332" s="1"/>
      <c r="BI1332" s="1"/>
      <c r="BJ1332" s="1"/>
      <c r="BK1332" s="1"/>
      <c r="BL1332" s="1"/>
      <c r="BM1332" s="1"/>
      <c r="BN1332" s="1"/>
      <c r="BO1332" s="1"/>
      <c r="BP1332" s="1"/>
    </row>
    <row r="1333" spans="1:68" ht="9.75" customHeight="1">
      <c r="A1333" s="1"/>
      <c r="B1333" s="1"/>
      <c r="C1333" s="1"/>
      <c r="D1333" s="1"/>
      <c r="E1333" s="1"/>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c r="AO1333" s="1"/>
      <c r="AP1333" s="1"/>
      <c r="AQ1333" s="1"/>
      <c r="AR1333" s="1"/>
      <c r="AS1333" s="1"/>
      <c r="AT1333" s="1"/>
      <c r="AU1333" s="1"/>
      <c r="AV1333" s="1"/>
      <c r="AW1333" s="1"/>
      <c r="AX1333" s="1"/>
      <c r="AY1333" s="1"/>
      <c r="AZ1333" s="1"/>
      <c r="BA1333" s="1"/>
      <c r="BB1333" s="1"/>
      <c r="BC1333" s="1"/>
      <c r="BD1333" s="1"/>
      <c r="BE1333" s="1"/>
      <c r="BF1333" s="1"/>
      <c r="BG1333" s="1"/>
      <c r="BH1333" s="1"/>
      <c r="BI1333" s="1"/>
      <c r="BJ1333" s="1"/>
      <c r="BK1333" s="1"/>
      <c r="BL1333" s="1"/>
      <c r="BM1333" s="1"/>
      <c r="BN1333" s="1"/>
      <c r="BO1333" s="1"/>
      <c r="BP1333" s="1"/>
    </row>
    <row r="1334" spans="1:68" ht="9.75" customHeight="1">
      <c r="A1334" s="1"/>
      <c r="B1334" s="1"/>
      <c r="C1334" s="1"/>
      <c r="D1334" s="1"/>
      <c r="E1334" s="1"/>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c r="AO1334" s="1"/>
      <c r="AP1334" s="1"/>
      <c r="AQ1334" s="1"/>
      <c r="AR1334" s="1"/>
      <c r="AS1334" s="1"/>
      <c r="AT1334" s="1"/>
      <c r="AU1334" s="1"/>
      <c r="AV1334" s="1"/>
      <c r="AW1334" s="1"/>
      <c r="AX1334" s="1"/>
      <c r="AY1334" s="1"/>
      <c r="AZ1334" s="1"/>
      <c r="BA1334" s="1"/>
      <c r="BB1334" s="1"/>
      <c r="BC1334" s="1"/>
      <c r="BD1334" s="1"/>
      <c r="BE1334" s="1"/>
      <c r="BF1334" s="1"/>
      <c r="BG1334" s="1"/>
      <c r="BH1334" s="1"/>
      <c r="BI1334" s="1"/>
      <c r="BJ1334" s="1"/>
      <c r="BK1334" s="1"/>
      <c r="BL1334" s="1"/>
      <c r="BM1334" s="1"/>
      <c r="BN1334" s="1"/>
      <c r="BO1334" s="1"/>
      <c r="BP1334" s="1"/>
    </row>
    <row r="1335" spans="1:68" ht="9.75" customHeight="1">
      <c r="A1335" s="1"/>
      <c r="B1335" s="1"/>
      <c r="C1335" s="1"/>
      <c r="D1335" s="1"/>
      <c r="E1335" s="1"/>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c r="BA1335" s="1"/>
      <c r="BB1335" s="1"/>
      <c r="BC1335" s="1"/>
      <c r="BD1335" s="1"/>
      <c r="BE1335" s="1"/>
      <c r="BF1335" s="1"/>
      <c r="BG1335" s="1"/>
      <c r="BH1335" s="1"/>
      <c r="BI1335" s="1"/>
      <c r="BJ1335" s="1"/>
      <c r="BK1335" s="1"/>
      <c r="BL1335" s="1"/>
      <c r="BM1335" s="1"/>
      <c r="BN1335" s="1"/>
      <c r="BO1335" s="1"/>
      <c r="BP1335" s="1"/>
    </row>
    <row r="1336" spans="1:68" ht="9.75" customHeight="1">
      <c r="A1336" s="1"/>
      <c r="B1336" s="1"/>
      <c r="C1336" s="1"/>
      <c r="D1336" s="1"/>
      <c r="E1336" s="1"/>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c r="AO1336" s="1"/>
      <c r="AP1336" s="1"/>
      <c r="AQ1336" s="1"/>
      <c r="AR1336" s="1"/>
      <c r="AS1336" s="1"/>
      <c r="AT1336" s="1"/>
      <c r="AU1336" s="1"/>
      <c r="AV1336" s="1"/>
      <c r="AW1336" s="1"/>
      <c r="AX1336" s="1"/>
      <c r="AY1336" s="1"/>
      <c r="AZ1336" s="1"/>
      <c r="BA1336" s="1"/>
      <c r="BB1336" s="1"/>
      <c r="BC1336" s="1"/>
      <c r="BD1336" s="1"/>
      <c r="BE1336" s="1"/>
      <c r="BF1336" s="1"/>
      <c r="BG1336" s="1"/>
      <c r="BH1336" s="1"/>
      <c r="BI1336" s="1"/>
      <c r="BJ1336" s="1"/>
      <c r="BK1336" s="1"/>
      <c r="BL1336" s="1"/>
      <c r="BM1336" s="1"/>
      <c r="BN1336" s="1"/>
      <c r="BO1336" s="1"/>
      <c r="BP1336" s="1"/>
    </row>
    <row r="1337" spans="1:68" ht="9.75" customHeight="1">
      <c r="A1337" s="1"/>
      <c r="B1337" s="1"/>
      <c r="C1337" s="1"/>
      <c r="D1337" s="1"/>
      <c r="E1337" s="1"/>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c r="AO1337" s="1"/>
      <c r="AP1337" s="1"/>
      <c r="AQ1337" s="1"/>
      <c r="AR1337" s="1"/>
      <c r="AS1337" s="1"/>
      <c r="AT1337" s="1"/>
      <c r="AU1337" s="1"/>
      <c r="AV1337" s="1"/>
      <c r="AW1337" s="1"/>
      <c r="AX1337" s="1"/>
      <c r="AY1337" s="1"/>
      <c r="AZ1337" s="1"/>
      <c r="BA1337" s="1"/>
      <c r="BB1337" s="1"/>
      <c r="BC1337" s="1"/>
      <c r="BD1337" s="1"/>
      <c r="BE1337" s="1"/>
      <c r="BF1337" s="1"/>
      <c r="BG1337" s="1"/>
      <c r="BH1337" s="1"/>
      <c r="BI1337" s="1"/>
      <c r="BJ1337" s="1"/>
      <c r="BK1337" s="1"/>
      <c r="BL1337" s="1"/>
      <c r="BM1337" s="1"/>
      <c r="BN1337" s="1"/>
      <c r="BO1337" s="1"/>
      <c r="BP1337" s="1"/>
    </row>
    <row r="1338" spans="1:68" ht="9.75" customHeight="1">
      <c r="A1338" s="1"/>
      <c r="B1338" s="1"/>
      <c r="C1338" s="1"/>
      <c r="D1338" s="1"/>
      <c r="E1338" s="1"/>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c r="AO1338" s="1"/>
      <c r="AP1338" s="1"/>
      <c r="AQ1338" s="1"/>
      <c r="AR1338" s="1"/>
      <c r="AS1338" s="1"/>
      <c r="AT1338" s="1"/>
      <c r="AU1338" s="1"/>
      <c r="AV1338" s="1"/>
      <c r="AW1338" s="1"/>
      <c r="AX1338" s="1"/>
      <c r="AY1338" s="1"/>
      <c r="AZ1338" s="1"/>
      <c r="BA1338" s="1"/>
      <c r="BB1338" s="1"/>
      <c r="BC1338" s="1"/>
      <c r="BD1338" s="1"/>
      <c r="BE1338" s="1"/>
      <c r="BF1338" s="1"/>
      <c r="BG1338" s="1"/>
      <c r="BH1338" s="1"/>
      <c r="BI1338" s="1"/>
      <c r="BJ1338" s="1"/>
      <c r="BK1338" s="1"/>
      <c r="BL1338" s="1"/>
      <c r="BM1338" s="1"/>
      <c r="BN1338" s="1"/>
      <c r="BO1338" s="1"/>
      <c r="BP1338" s="1"/>
    </row>
    <row r="1339" spans="1:68" ht="9.75" customHeight="1">
      <c r="A1339" s="1"/>
      <c r="B1339" s="1"/>
      <c r="C1339" s="1"/>
      <c r="D1339" s="1"/>
      <c r="E1339" s="1"/>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c r="AO1339" s="1"/>
      <c r="AP1339" s="1"/>
      <c r="AQ1339" s="1"/>
      <c r="AR1339" s="1"/>
      <c r="AS1339" s="1"/>
      <c r="AT1339" s="1"/>
      <c r="AU1339" s="1"/>
      <c r="AV1339" s="1"/>
      <c r="AW1339" s="1"/>
      <c r="AX1339" s="1"/>
      <c r="AY1339" s="1"/>
      <c r="AZ1339" s="1"/>
      <c r="BA1339" s="1"/>
      <c r="BB1339" s="1"/>
      <c r="BC1339" s="1"/>
      <c r="BD1339" s="1"/>
      <c r="BE1339" s="1"/>
      <c r="BF1339" s="1"/>
      <c r="BG1339" s="1"/>
      <c r="BH1339" s="1"/>
      <c r="BI1339" s="1"/>
      <c r="BJ1339" s="1"/>
      <c r="BK1339" s="1"/>
      <c r="BL1339" s="1"/>
      <c r="BM1339" s="1"/>
      <c r="BN1339" s="1"/>
      <c r="BO1339" s="1"/>
      <c r="BP1339" s="1"/>
    </row>
    <row r="1340" spans="1:68" ht="9.75" customHeight="1">
      <c r="A1340" s="1"/>
      <c r="B1340" s="1"/>
      <c r="C1340" s="1"/>
      <c r="D1340" s="1"/>
      <c r="E1340" s="1"/>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c r="AO1340" s="1"/>
      <c r="AP1340" s="1"/>
      <c r="AQ1340" s="1"/>
      <c r="AR1340" s="1"/>
      <c r="AS1340" s="1"/>
      <c r="AT1340" s="1"/>
      <c r="AU1340" s="1"/>
      <c r="AV1340" s="1"/>
      <c r="AW1340" s="1"/>
      <c r="AX1340" s="1"/>
      <c r="AY1340" s="1"/>
      <c r="AZ1340" s="1"/>
      <c r="BA1340" s="1"/>
      <c r="BB1340" s="1"/>
      <c r="BC1340" s="1"/>
      <c r="BD1340" s="1"/>
      <c r="BE1340" s="1"/>
      <c r="BF1340" s="1"/>
      <c r="BG1340" s="1"/>
      <c r="BH1340" s="1"/>
      <c r="BI1340" s="1"/>
      <c r="BJ1340" s="1"/>
      <c r="BK1340" s="1"/>
      <c r="BL1340" s="1"/>
      <c r="BM1340" s="1"/>
      <c r="BN1340" s="1"/>
      <c r="BO1340" s="1"/>
      <c r="BP1340" s="1"/>
    </row>
    <row r="1341" spans="1:68" ht="9.75" customHeight="1">
      <c r="A1341" s="1"/>
      <c r="B1341" s="1"/>
      <c r="C1341" s="1"/>
      <c r="D1341" s="1"/>
      <c r="E1341" s="1"/>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c r="AO1341" s="1"/>
      <c r="AP1341" s="1"/>
      <c r="AQ1341" s="1"/>
      <c r="AR1341" s="1"/>
      <c r="AS1341" s="1"/>
      <c r="AT1341" s="1"/>
      <c r="AU1341" s="1"/>
      <c r="AV1341" s="1"/>
      <c r="AW1341" s="1"/>
      <c r="AX1341" s="1"/>
      <c r="AY1341" s="1"/>
      <c r="AZ1341" s="1"/>
      <c r="BA1341" s="1"/>
      <c r="BB1341" s="1"/>
      <c r="BC1341" s="1"/>
      <c r="BD1341" s="1"/>
      <c r="BE1341" s="1"/>
      <c r="BF1341" s="1"/>
      <c r="BG1341" s="1"/>
      <c r="BH1341" s="1"/>
      <c r="BI1341" s="1"/>
      <c r="BJ1341" s="1"/>
      <c r="BK1341" s="1"/>
      <c r="BL1341" s="1"/>
      <c r="BM1341" s="1"/>
      <c r="BN1341" s="1"/>
      <c r="BO1341" s="1"/>
      <c r="BP1341" s="1"/>
    </row>
    <row r="1342" spans="1:68" ht="9.75" customHeight="1">
      <c r="A1342" s="1"/>
      <c r="B1342" s="1"/>
      <c r="C1342" s="1"/>
      <c r="D1342" s="1"/>
      <c r="E1342" s="1"/>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c r="AO1342" s="1"/>
      <c r="AP1342" s="1"/>
      <c r="AQ1342" s="1"/>
      <c r="AR1342" s="1"/>
      <c r="AS1342" s="1"/>
      <c r="AT1342" s="1"/>
      <c r="AU1342" s="1"/>
      <c r="AV1342" s="1"/>
      <c r="AW1342" s="1"/>
      <c r="AX1342" s="1"/>
      <c r="AY1342" s="1"/>
      <c r="AZ1342" s="1"/>
      <c r="BA1342" s="1"/>
      <c r="BB1342" s="1"/>
      <c r="BC1342" s="1"/>
      <c r="BD1342" s="1"/>
      <c r="BE1342" s="1"/>
      <c r="BF1342" s="1"/>
      <c r="BG1342" s="1"/>
      <c r="BH1342" s="1"/>
      <c r="BI1342" s="1"/>
      <c r="BJ1342" s="1"/>
      <c r="BK1342" s="1"/>
      <c r="BL1342" s="1"/>
      <c r="BM1342" s="1"/>
      <c r="BN1342" s="1"/>
      <c r="BO1342" s="1"/>
      <c r="BP1342" s="1"/>
    </row>
    <row r="1343" spans="1:68" ht="9.75" customHeight="1">
      <c r="A1343" s="1"/>
      <c r="B1343" s="1"/>
      <c r="C1343" s="1"/>
      <c r="D1343" s="1"/>
      <c r="E1343" s="1"/>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c r="AO1343" s="1"/>
      <c r="AP1343" s="1"/>
      <c r="AQ1343" s="1"/>
      <c r="AR1343" s="1"/>
      <c r="AS1343" s="1"/>
      <c r="AT1343" s="1"/>
      <c r="AU1343" s="1"/>
      <c r="AV1343" s="1"/>
      <c r="AW1343" s="1"/>
      <c r="AX1343" s="1"/>
      <c r="AY1343" s="1"/>
      <c r="AZ1343" s="1"/>
      <c r="BA1343" s="1"/>
      <c r="BB1343" s="1"/>
      <c r="BC1343" s="1"/>
      <c r="BD1343" s="1"/>
      <c r="BE1343" s="1"/>
      <c r="BF1343" s="1"/>
      <c r="BG1343" s="1"/>
      <c r="BH1343" s="1"/>
      <c r="BI1343" s="1"/>
      <c r="BJ1343" s="1"/>
      <c r="BK1343" s="1"/>
      <c r="BL1343" s="1"/>
      <c r="BM1343" s="1"/>
      <c r="BN1343" s="1"/>
      <c r="BO1343" s="1"/>
      <c r="BP1343" s="1"/>
    </row>
    <row r="1344" spans="1:68" ht="9.75" customHeight="1">
      <c r="A1344" s="1"/>
      <c r="B1344" s="1"/>
      <c r="C1344" s="1"/>
      <c r="D1344" s="1"/>
      <c r="E1344" s="1"/>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c r="AO1344" s="1"/>
      <c r="AP1344" s="1"/>
      <c r="AQ1344" s="1"/>
      <c r="AR1344" s="1"/>
      <c r="AS1344" s="1"/>
      <c r="AT1344" s="1"/>
      <c r="AU1344" s="1"/>
      <c r="AV1344" s="1"/>
      <c r="AW1344" s="1"/>
      <c r="AX1344" s="1"/>
      <c r="AY1344" s="1"/>
      <c r="AZ1344" s="1"/>
      <c r="BA1344" s="1"/>
      <c r="BB1344" s="1"/>
      <c r="BC1344" s="1"/>
      <c r="BD1344" s="1"/>
      <c r="BE1344" s="1"/>
      <c r="BF1344" s="1"/>
      <c r="BG1344" s="1"/>
      <c r="BH1344" s="1"/>
      <c r="BI1344" s="1"/>
      <c r="BJ1344" s="1"/>
      <c r="BK1344" s="1"/>
      <c r="BL1344" s="1"/>
      <c r="BM1344" s="1"/>
      <c r="BN1344" s="1"/>
      <c r="BO1344" s="1"/>
      <c r="BP1344" s="1"/>
    </row>
    <row r="1345" spans="1:68" ht="9.75" customHeight="1">
      <c r="A1345" s="1"/>
      <c r="B1345" s="1"/>
      <c r="C1345" s="1"/>
      <c r="D1345" s="1"/>
      <c r="E1345" s="1"/>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c r="AO1345" s="1"/>
      <c r="AP1345" s="1"/>
      <c r="AQ1345" s="1"/>
      <c r="AR1345" s="1"/>
      <c r="AS1345" s="1"/>
      <c r="AT1345" s="1"/>
      <c r="AU1345" s="1"/>
      <c r="AV1345" s="1"/>
      <c r="AW1345" s="1"/>
      <c r="AX1345" s="1"/>
      <c r="AY1345" s="1"/>
      <c r="AZ1345" s="1"/>
      <c r="BA1345" s="1"/>
      <c r="BB1345" s="1"/>
      <c r="BC1345" s="1"/>
      <c r="BD1345" s="1"/>
      <c r="BE1345" s="1"/>
      <c r="BF1345" s="1"/>
      <c r="BG1345" s="1"/>
      <c r="BH1345" s="1"/>
      <c r="BI1345" s="1"/>
      <c r="BJ1345" s="1"/>
      <c r="BK1345" s="1"/>
      <c r="BL1345" s="1"/>
      <c r="BM1345" s="1"/>
      <c r="BN1345" s="1"/>
      <c r="BO1345" s="1"/>
      <c r="BP1345" s="1"/>
    </row>
    <row r="1346" spans="1:68" ht="9.75" customHeight="1">
      <c r="A1346" s="1"/>
      <c r="B1346" s="1"/>
      <c r="C1346" s="1"/>
      <c r="D1346" s="1"/>
      <c r="E1346" s="1"/>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c r="AO1346" s="1"/>
      <c r="AP1346" s="1"/>
      <c r="AQ1346" s="1"/>
      <c r="AR1346" s="1"/>
      <c r="AS1346" s="1"/>
      <c r="AT1346" s="1"/>
      <c r="AU1346" s="1"/>
      <c r="AV1346" s="1"/>
      <c r="AW1346" s="1"/>
      <c r="AX1346" s="1"/>
      <c r="AY1346" s="1"/>
      <c r="AZ1346" s="1"/>
      <c r="BA1346" s="1"/>
      <c r="BB1346" s="1"/>
      <c r="BC1346" s="1"/>
      <c r="BD1346" s="1"/>
      <c r="BE1346" s="1"/>
      <c r="BF1346" s="1"/>
      <c r="BG1346" s="1"/>
      <c r="BH1346" s="1"/>
      <c r="BI1346" s="1"/>
      <c r="BJ1346" s="1"/>
      <c r="BK1346" s="1"/>
      <c r="BL1346" s="1"/>
      <c r="BM1346" s="1"/>
      <c r="BN1346" s="1"/>
      <c r="BO1346" s="1"/>
      <c r="BP1346" s="1"/>
    </row>
    <row r="1347" spans="1:68" ht="9.75" customHeight="1">
      <c r="A1347" s="1"/>
      <c r="B1347" s="1"/>
      <c r="C1347" s="1"/>
      <c r="D1347" s="1"/>
      <c r="E1347" s="1"/>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c r="AO1347" s="1"/>
      <c r="AP1347" s="1"/>
      <c r="AQ1347" s="1"/>
      <c r="AR1347" s="1"/>
      <c r="AS1347" s="1"/>
      <c r="AT1347" s="1"/>
      <c r="AU1347" s="1"/>
      <c r="AV1347" s="1"/>
      <c r="AW1347" s="1"/>
      <c r="AX1347" s="1"/>
      <c r="AY1347" s="1"/>
      <c r="AZ1347" s="1"/>
      <c r="BA1347" s="1"/>
      <c r="BB1347" s="1"/>
      <c r="BC1347" s="1"/>
      <c r="BD1347" s="1"/>
      <c r="BE1347" s="1"/>
      <c r="BF1347" s="1"/>
      <c r="BG1347" s="1"/>
      <c r="BH1347" s="1"/>
      <c r="BI1347" s="1"/>
      <c r="BJ1347" s="1"/>
      <c r="BK1347" s="1"/>
      <c r="BL1347" s="1"/>
      <c r="BM1347" s="1"/>
      <c r="BN1347" s="1"/>
      <c r="BO1347" s="1"/>
      <c r="BP1347" s="1"/>
    </row>
    <row r="1348" spans="1:68" ht="9.75" customHeight="1">
      <c r="A1348" s="1"/>
      <c r="B1348" s="1"/>
      <c r="C1348" s="1"/>
      <c r="D1348" s="1"/>
      <c r="E1348" s="1"/>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c r="AO1348" s="1"/>
      <c r="AP1348" s="1"/>
      <c r="AQ1348" s="1"/>
      <c r="AR1348" s="1"/>
      <c r="AS1348" s="1"/>
      <c r="AT1348" s="1"/>
      <c r="AU1348" s="1"/>
      <c r="AV1348" s="1"/>
      <c r="AW1348" s="1"/>
      <c r="AX1348" s="1"/>
      <c r="AY1348" s="1"/>
      <c r="AZ1348" s="1"/>
      <c r="BA1348" s="1"/>
      <c r="BB1348" s="1"/>
      <c r="BC1348" s="1"/>
      <c r="BD1348" s="1"/>
      <c r="BE1348" s="1"/>
      <c r="BF1348" s="1"/>
      <c r="BG1348" s="1"/>
      <c r="BH1348" s="1"/>
      <c r="BI1348" s="1"/>
      <c r="BJ1348" s="1"/>
      <c r="BK1348" s="1"/>
      <c r="BL1348" s="1"/>
      <c r="BM1348" s="1"/>
      <c r="BN1348" s="1"/>
      <c r="BO1348" s="1"/>
      <c r="BP1348" s="1"/>
    </row>
    <row r="1349" spans="1:68" ht="9.75" customHeight="1">
      <c r="A1349" s="1"/>
      <c r="B1349" s="1"/>
      <c r="C1349" s="1"/>
      <c r="D1349" s="1"/>
      <c r="E1349" s="1"/>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c r="AO1349" s="1"/>
      <c r="AP1349" s="1"/>
      <c r="AQ1349" s="1"/>
      <c r="AR1349" s="1"/>
      <c r="AS1349" s="1"/>
      <c r="AT1349" s="1"/>
      <c r="AU1349" s="1"/>
      <c r="AV1349" s="1"/>
      <c r="AW1349" s="1"/>
      <c r="AX1349" s="1"/>
      <c r="AY1349" s="1"/>
      <c r="AZ1349" s="1"/>
      <c r="BA1349" s="1"/>
      <c r="BB1349" s="1"/>
      <c r="BC1349" s="1"/>
      <c r="BD1349" s="1"/>
      <c r="BE1349" s="1"/>
      <c r="BF1349" s="1"/>
      <c r="BG1349" s="1"/>
      <c r="BH1349" s="1"/>
      <c r="BI1349" s="1"/>
      <c r="BJ1349" s="1"/>
      <c r="BK1349" s="1"/>
      <c r="BL1349" s="1"/>
      <c r="BM1349" s="1"/>
      <c r="BN1349" s="1"/>
      <c r="BO1349" s="1"/>
      <c r="BP1349" s="1"/>
    </row>
    <row r="1350" spans="1:68" ht="9.75" customHeight="1">
      <c r="A1350" s="1"/>
      <c r="B1350" s="1"/>
      <c r="C1350" s="1"/>
      <c r="D1350" s="1"/>
      <c r="E1350" s="1"/>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c r="AO1350" s="1"/>
      <c r="AP1350" s="1"/>
      <c r="AQ1350" s="1"/>
      <c r="AR1350" s="1"/>
      <c r="AS1350" s="1"/>
      <c r="AT1350" s="1"/>
      <c r="AU1350" s="1"/>
      <c r="AV1350" s="1"/>
      <c r="AW1350" s="1"/>
      <c r="AX1350" s="1"/>
      <c r="AY1350" s="1"/>
      <c r="AZ1350" s="1"/>
      <c r="BA1350" s="1"/>
      <c r="BB1350" s="1"/>
      <c r="BC1350" s="1"/>
      <c r="BD1350" s="1"/>
      <c r="BE1350" s="1"/>
      <c r="BF1350" s="1"/>
      <c r="BG1350" s="1"/>
      <c r="BH1350" s="1"/>
      <c r="BI1350" s="1"/>
      <c r="BJ1350" s="1"/>
      <c r="BK1350" s="1"/>
      <c r="BL1350" s="1"/>
      <c r="BM1350" s="1"/>
      <c r="BN1350" s="1"/>
      <c r="BO1350" s="1"/>
      <c r="BP1350" s="1"/>
    </row>
    <row r="1351" spans="1:68" ht="9.75" customHeight="1">
      <c r="A1351" s="1"/>
      <c r="B1351" s="1"/>
      <c r="C1351" s="1"/>
      <c r="D1351" s="1"/>
      <c r="E1351" s="1"/>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c r="AO1351" s="1"/>
      <c r="AP1351" s="1"/>
      <c r="AQ1351" s="1"/>
      <c r="AR1351" s="1"/>
      <c r="AS1351" s="1"/>
      <c r="AT1351" s="1"/>
      <c r="AU1351" s="1"/>
      <c r="AV1351" s="1"/>
      <c r="AW1351" s="1"/>
      <c r="AX1351" s="1"/>
      <c r="AY1351" s="1"/>
      <c r="AZ1351" s="1"/>
      <c r="BA1351" s="1"/>
      <c r="BB1351" s="1"/>
      <c r="BC1351" s="1"/>
      <c r="BD1351" s="1"/>
      <c r="BE1351" s="1"/>
      <c r="BF1351" s="1"/>
      <c r="BG1351" s="1"/>
      <c r="BH1351" s="1"/>
      <c r="BI1351" s="1"/>
      <c r="BJ1351" s="1"/>
      <c r="BK1351" s="1"/>
      <c r="BL1351" s="1"/>
      <c r="BM1351" s="1"/>
      <c r="BN1351" s="1"/>
      <c r="BO1351" s="1"/>
      <c r="BP1351" s="1"/>
    </row>
    <row r="1352" spans="1:68" ht="9.75" customHeight="1">
      <c r="A1352" s="1"/>
      <c r="B1352" s="1"/>
      <c r="C1352" s="1"/>
      <c r="D1352" s="1"/>
      <c r="E1352" s="1"/>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c r="AR1352" s="1"/>
      <c r="AS1352" s="1"/>
      <c r="AT1352" s="1"/>
      <c r="AU1352" s="1"/>
      <c r="AV1352" s="1"/>
      <c r="AW1352" s="1"/>
      <c r="AX1352" s="1"/>
      <c r="AY1352" s="1"/>
      <c r="AZ1352" s="1"/>
      <c r="BA1352" s="1"/>
      <c r="BB1352" s="1"/>
      <c r="BC1352" s="1"/>
      <c r="BD1352" s="1"/>
      <c r="BE1352" s="1"/>
      <c r="BF1352" s="1"/>
      <c r="BG1352" s="1"/>
      <c r="BH1352" s="1"/>
      <c r="BI1352" s="1"/>
      <c r="BJ1352" s="1"/>
      <c r="BK1352" s="1"/>
      <c r="BL1352" s="1"/>
      <c r="BM1352" s="1"/>
      <c r="BN1352" s="1"/>
      <c r="BO1352" s="1"/>
      <c r="BP1352" s="1"/>
    </row>
    <row r="1353" spans="1:68" ht="9.75" customHeight="1">
      <c r="A1353" s="1"/>
      <c r="B1353" s="1"/>
      <c r="C1353" s="1"/>
      <c r="D1353" s="1"/>
      <c r="E1353" s="1"/>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c r="AO1353" s="1"/>
      <c r="AP1353" s="1"/>
      <c r="AQ1353" s="1"/>
      <c r="AR1353" s="1"/>
      <c r="AS1353" s="1"/>
      <c r="AT1353" s="1"/>
      <c r="AU1353" s="1"/>
      <c r="AV1353" s="1"/>
      <c r="AW1353" s="1"/>
      <c r="AX1353" s="1"/>
      <c r="AY1353" s="1"/>
      <c r="AZ1353" s="1"/>
      <c r="BA1353" s="1"/>
      <c r="BB1353" s="1"/>
      <c r="BC1353" s="1"/>
      <c r="BD1353" s="1"/>
      <c r="BE1353" s="1"/>
      <c r="BF1353" s="1"/>
      <c r="BG1353" s="1"/>
      <c r="BH1353" s="1"/>
      <c r="BI1353" s="1"/>
      <c r="BJ1353" s="1"/>
      <c r="BK1353" s="1"/>
      <c r="BL1353" s="1"/>
      <c r="BM1353" s="1"/>
      <c r="BN1353" s="1"/>
      <c r="BO1353" s="1"/>
      <c r="BP1353" s="1"/>
    </row>
    <row r="1354" spans="1:68">
      <c r="A1354" s="1"/>
      <c r="B1354" s="1"/>
      <c r="C1354" s="1"/>
      <c r="D1354" s="1"/>
      <c r="E1354" s="1"/>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c r="AO1354" s="1"/>
      <c r="AP1354" s="1"/>
      <c r="AQ1354" s="1"/>
      <c r="AR1354" s="1"/>
      <c r="AS1354" s="1"/>
      <c r="AT1354" s="1"/>
      <c r="AU1354" s="1"/>
      <c r="AV1354" s="1"/>
      <c r="AW1354" s="1"/>
      <c r="AX1354" s="1"/>
      <c r="AY1354" s="1"/>
      <c r="AZ1354" s="1"/>
      <c r="BA1354" s="1"/>
      <c r="BB1354" s="1"/>
      <c r="BC1354" s="1"/>
      <c r="BD1354" s="1"/>
      <c r="BE1354" s="1"/>
      <c r="BF1354" s="1"/>
      <c r="BG1354" s="1"/>
      <c r="BH1354" s="1"/>
      <c r="BI1354" s="1"/>
      <c r="BJ1354" s="1"/>
      <c r="BK1354" s="1"/>
      <c r="BL1354" s="1"/>
      <c r="BM1354" s="1"/>
      <c r="BN1354" s="1"/>
      <c r="BO1354" s="1"/>
      <c r="BP1354" s="1"/>
    </row>
    <row r="1355" spans="1:68">
      <c r="A1355" s="1"/>
      <c r="B1355" s="1"/>
      <c r="C1355" s="1"/>
      <c r="D1355" s="1"/>
      <c r="E1355" s="1"/>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c r="AO1355" s="1"/>
      <c r="AP1355" s="1"/>
      <c r="AQ1355" s="1"/>
      <c r="AR1355" s="1"/>
      <c r="AS1355" s="1"/>
      <c r="AT1355" s="1"/>
      <c r="AU1355" s="1"/>
      <c r="AV1355" s="1"/>
      <c r="AW1355" s="1"/>
      <c r="AX1355" s="1"/>
      <c r="AY1355" s="1"/>
      <c r="AZ1355" s="1"/>
      <c r="BA1355" s="1"/>
      <c r="BB1355" s="1"/>
      <c r="BC1355" s="1"/>
      <c r="BD1355" s="1"/>
      <c r="BE1355" s="1"/>
      <c r="BF1355" s="1"/>
      <c r="BG1355" s="1"/>
      <c r="BH1355" s="1"/>
      <c r="BI1355" s="1"/>
      <c r="BJ1355" s="1"/>
      <c r="BK1355" s="1"/>
      <c r="BL1355" s="1"/>
      <c r="BM1355" s="1"/>
      <c r="BN1355" s="1"/>
      <c r="BO1355" s="1"/>
      <c r="BP1355" s="1"/>
    </row>
    <row r="1356" spans="1:68">
      <c r="A1356" s="1"/>
      <c r="B1356" s="1"/>
      <c r="C1356" s="1"/>
      <c r="D1356" s="1"/>
      <c r="E1356" s="1"/>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c r="AO1356" s="1"/>
      <c r="AP1356" s="1"/>
      <c r="AQ1356" s="1"/>
      <c r="AR1356" s="1"/>
      <c r="AS1356" s="1"/>
      <c r="AT1356" s="1"/>
      <c r="AU1356" s="1"/>
      <c r="AV1356" s="1"/>
      <c r="AW1356" s="1"/>
      <c r="AX1356" s="1"/>
      <c r="AY1356" s="1"/>
      <c r="AZ1356" s="1"/>
      <c r="BA1356" s="1"/>
      <c r="BB1356" s="1"/>
      <c r="BC1356" s="1"/>
      <c r="BD1356" s="1"/>
      <c r="BE1356" s="1"/>
      <c r="BF1356" s="1"/>
      <c r="BG1356" s="1"/>
      <c r="BH1356" s="1"/>
      <c r="BI1356" s="1"/>
      <c r="BJ1356" s="1"/>
      <c r="BK1356" s="1"/>
      <c r="BL1356" s="1"/>
      <c r="BM1356" s="1"/>
      <c r="BN1356" s="1"/>
      <c r="BO1356" s="1"/>
      <c r="BP1356" s="1"/>
    </row>
    <row r="1357" spans="1:68">
      <c r="A1357" s="1"/>
      <c r="B1357" s="1"/>
      <c r="C1357" s="1"/>
      <c r="D1357" s="1"/>
      <c r="E1357" s="1"/>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c r="AO1357" s="1"/>
      <c r="AP1357" s="1"/>
      <c r="AQ1357" s="1"/>
      <c r="AR1357" s="1"/>
      <c r="AS1357" s="1"/>
      <c r="AT1357" s="1"/>
      <c r="AU1357" s="1"/>
      <c r="AV1357" s="1"/>
      <c r="AW1357" s="1"/>
      <c r="AX1357" s="1"/>
      <c r="AY1357" s="1"/>
      <c r="AZ1357" s="1"/>
      <c r="BA1357" s="1"/>
      <c r="BB1357" s="1"/>
      <c r="BC1357" s="1"/>
      <c r="BD1357" s="1"/>
      <c r="BE1357" s="1"/>
      <c r="BF1357" s="1"/>
      <c r="BG1357" s="1"/>
      <c r="BH1357" s="1"/>
      <c r="BI1357" s="1"/>
      <c r="BJ1357" s="1"/>
      <c r="BK1357" s="1"/>
      <c r="BL1357" s="1"/>
      <c r="BM1357" s="1"/>
      <c r="BN1357" s="1"/>
      <c r="BO1357" s="1"/>
      <c r="BP1357" s="1"/>
    </row>
    <row r="1358" spans="1:68">
      <c r="A1358" s="1"/>
      <c r="B1358" s="1"/>
      <c r="C1358" s="1"/>
      <c r="D1358" s="1"/>
      <c r="E1358" s="1"/>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c r="AO1358" s="1"/>
      <c r="AP1358" s="1"/>
      <c r="AQ1358" s="1"/>
      <c r="AR1358" s="1"/>
      <c r="AS1358" s="1"/>
      <c r="AT1358" s="1"/>
      <c r="AU1358" s="1"/>
      <c r="AV1358" s="1"/>
      <c r="AW1358" s="1"/>
      <c r="AX1358" s="1"/>
      <c r="AY1358" s="1"/>
      <c r="AZ1358" s="1"/>
      <c r="BA1358" s="1"/>
      <c r="BB1358" s="1"/>
      <c r="BC1358" s="1"/>
      <c r="BD1358" s="1"/>
      <c r="BE1358" s="1"/>
      <c r="BF1358" s="1"/>
      <c r="BG1358" s="1"/>
      <c r="BH1358" s="1"/>
      <c r="BI1358" s="1"/>
      <c r="BJ1358" s="1"/>
      <c r="BK1358" s="1"/>
      <c r="BL1358" s="1"/>
      <c r="BM1358" s="1"/>
      <c r="BN1358" s="1"/>
      <c r="BO1358" s="1"/>
      <c r="BP1358" s="1"/>
    </row>
    <row r="1359" spans="1:68">
      <c r="A1359" s="1"/>
      <c r="B1359" s="1"/>
      <c r="C1359" s="1"/>
      <c r="D1359" s="1"/>
      <c r="E1359" s="1"/>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c r="AO1359" s="1"/>
      <c r="AP1359" s="1"/>
      <c r="AQ1359" s="1"/>
      <c r="AR1359" s="1"/>
      <c r="AS1359" s="1"/>
      <c r="AT1359" s="1"/>
      <c r="AU1359" s="1"/>
      <c r="AV1359" s="1"/>
      <c r="AW1359" s="1"/>
      <c r="AX1359" s="1"/>
      <c r="AY1359" s="1"/>
      <c r="AZ1359" s="1"/>
      <c r="BA1359" s="1"/>
      <c r="BB1359" s="1"/>
      <c r="BC1359" s="1"/>
      <c r="BD1359" s="1"/>
      <c r="BE1359" s="1"/>
      <c r="BF1359" s="1"/>
      <c r="BG1359" s="1"/>
      <c r="BH1359" s="1"/>
      <c r="BI1359" s="1"/>
      <c r="BJ1359" s="1"/>
      <c r="BK1359" s="1"/>
      <c r="BL1359" s="1"/>
      <c r="BM1359" s="1"/>
      <c r="BN1359" s="1"/>
      <c r="BO1359" s="1"/>
      <c r="BP1359" s="1"/>
    </row>
    <row r="1360" spans="1:68">
      <c r="A1360" s="1"/>
      <c r="B1360" s="1"/>
      <c r="C1360" s="1"/>
      <c r="D1360" s="1"/>
      <c r="E1360" s="1"/>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c r="AO1360" s="1"/>
      <c r="AP1360" s="1"/>
      <c r="AQ1360" s="1"/>
      <c r="AR1360" s="1"/>
      <c r="AS1360" s="1"/>
      <c r="AT1360" s="1"/>
      <c r="AU1360" s="1"/>
      <c r="AV1360" s="1"/>
      <c r="AW1360" s="1"/>
      <c r="AX1360" s="1"/>
      <c r="AY1360" s="1"/>
      <c r="AZ1360" s="1"/>
      <c r="BA1360" s="1"/>
      <c r="BB1360" s="1"/>
      <c r="BC1360" s="1"/>
      <c r="BD1360" s="1"/>
      <c r="BE1360" s="1"/>
      <c r="BF1360" s="1"/>
      <c r="BG1360" s="1"/>
      <c r="BH1360" s="1"/>
      <c r="BI1360" s="1"/>
      <c r="BJ1360" s="1"/>
      <c r="BK1360" s="1"/>
      <c r="BL1360" s="1"/>
      <c r="BM1360" s="1"/>
      <c r="BN1360" s="1"/>
      <c r="BO1360" s="1"/>
      <c r="BP1360" s="1"/>
    </row>
    <row r="1361" spans="1:68">
      <c r="A1361" s="1"/>
      <c r="B1361" s="1"/>
      <c r="C1361" s="1"/>
      <c r="D1361" s="1"/>
      <c r="E1361" s="1"/>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c r="AO1361" s="1"/>
      <c r="AP1361" s="1"/>
      <c r="AQ1361" s="1"/>
      <c r="AR1361" s="1"/>
      <c r="AS1361" s="1"/>
      <c r="AT1361" s="1"/>
      <c r="AU1361" s="1"/>
      <c r="AV1361" s="1"/>
      <c r="AW1361" s="1"/>
      <c r="AX1361" s="1"/>
      <c r="AY1361" s="1"/>
      <c r="AZ1361" s="1"/>
      <c r="BA1361" s="1"/>
      <c r="BB1361" s="1"/>
      <c r="BC1361" s="1"/>
      <c r="BD1361" s="1"/>
      <c r="BE1361" s="1"/>
      <c r="BF1361" s="1"/>
      <c r="BG1361" s="1"/>
      <c r="BH1361" s="1"/>
      <c r="BI1361" s="1"/>
      <c r="BJ1361" s="1"/>
      <c r="BK1361" s="1"/>
      <c r="BL1361" s="1"/>
      <c r="BM1361" s="1"/>
      <c r="BN1361" s="1"/>
      <c r="BO1361" s="1"/>
      <c r="BP1361" s="1"/>
    </row>
    <row r="1362" spans="1:68">
      <c r="A1362" s="1"/>
      <c r="B1362" s="1"/>
      <c r="C1362" s="1"/>
      <c r="D1362" s="1"/>
      <c r="E1362" s="1"/>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c r="AO1362" s="1"/>
      <c r="AP1362" s="1"/>
      <c r="AQ1362" s="1"/>
      <c r="AR1362" s="1"/>
      <c r="AS1362" s="1"/>
      <c r="AT1362" s="1"/>
      <c r="AU1362" s="1"/>
      <c r="AV1362" s="1"/>
      <c r="AW1362" s="1"/>
      <c r="AX1362" s="1"/>
      <c r="AY1362" s="1"/>
      <c r="AZ1362" s="1"/>
      <c r="BA1362" s="1"/>
      <c r="BB1362" s="1"/>
      <c r="BC1362" s="1"/>
      <c r="BD1362" s="1"/>
      <c r="BE1362" s="1"/>
      <c r="BF1362" s="1"/>
      <c r="BG1362" s="1"/>
      <c r="BH1362" s="1"/>
      <c r="BI1362" s="1"/>
      <c r="BJ1362" s="1"/>
      <c r="BK1362" s="1"/>
      <c r="BL1362" s="1"/>
      <c r="BM1362" s="1"/>
      <c r="BN1362" s="1"/>
      <c r="BO1362" s="1"/>
      <c r="BP1362" s="1"/>
    </row>
    <row r="1363" spans="1:68">
      <c r="A1363" s="1"/>
      <c r="B1363" s="1"/>
      <c r="C1363" s="1"/>
      <c r="D1363" s="1"/>
      <c r="E1363" s="1"/>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c r="AO1363" s="1"/>
      <c r="AP1363" s="1"/>
      <c r="AQ1363" s="1"/>
      <c r="AR1363" s="1"/>
      <c r="AS1363" s="1"/>
      <c r="AT1363" s="1"/>
      <c r="AU1363" s="1"/>
      <c r="AV1363" s="1"/>
      <c r="AW1363" s="1"/>
      <c r="AX1363" s="1"/>
      <c r="AY1363" s="1"/>
      <c r="AZ1363" s="1"/>
      <c r="BA1363" s="1"/>
      <c r="BB1363" s="1"/>
      <c r="BC1363" s="1"/>
      <c r="BD1363" s="1"/>
      <c r="BE1363" s="1"/>
      <c r="BF1363" s="1"/>
      <c r="BG1363" s="1"/>
      <c r="BH1363" s="1"/>
      <c r="BI1363" s="1"/>
      <c r="BJ1363" s="1"/>
      <c r="BK1363" s="1"/>
      <c r="BL1363" s="1"/>
      <c r="BM1363" s="1"/>
      <c r="BN1363" s="1"/>
      <c r="BO1363" s="1"/>
      <c r="BP1363" s="1"/>
    </row>
    <row r="1364" spans="1:68">
      <c r="A1364" s="1"/>
      <c r="B1364" s="1"/>
      <c r="C1364" s="1"/>
      <c r="D1364" s="1"/>
      <c r="E1364" s="1"/>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c r="AO1364" s="1"/>
      <c r="AP1364" s="1"/>
      <c r="AQ1364" s="1"/>
      <c r="AR1364" s="1"/>
      <c r="AS1364" s="1"/>
      <c r="AT1364" s="1"/>
      <c r="AU1364" s="1"/>
      <c r="AV1364" s="1"/>
      <c r="AW1364" s="1"/>
      <c r="AX1364" s="1"/>
      <c r="AY1364" s="1"/>
      <c r="AZ1364" s="1"/>
      <c r="BA1364" s="1"/>
      <c r="BB1364" s="1"/>
      <c r="BC1364" s="1"/>
      <c r="BD1364" s="1"/>
      <c r="BE1364" s="1"/>
      <c r="BF1364" s="1"/>
      <c r="BG1364" s="1"/>
      <c r="BH1364" s="1"/>
      <c r="BI1364" s="1"/>
      <c r="BJ1364" s="1"/>
      <c r="BK1364" s="1"/>
      <c r="BL1364" s="1"/>
      <c r="BM1364" s="1"/>
      <c r="BN1364" s="1"/>
      <c r="BO1364" s="1"/>
      <c r="BP1364" s="1"/>
    </row>
    <row r="1365" spans="1:68">
      <c r="A1365" s="1"/>
      <c r="B1365" s="1"/>
      <c r="C1365" s="1"/>
      <c r="D1365" s="1"/>
      <c r="E1365" s="1"/>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c r="AO1365" s="1"/>
      <c r="AP1365" s="1"/>
      <c r="AQ1365" s="1"/>
      <c r="AR1365" s="1"/>
      <c r="AS1365" s="1"/>
      <c r="AT1365" s="1"/>
      <c r="AU1365" s="1"/>
      <c r="AV1365" s="1"/>
      <c r="AW1365" s="1"/>
      <c r="AX1365" s="1"/>
      <c r="AY1365" s="1"/>
      <c r="AZ1365" s="1"/>
      <c r="BA1365" s="1"/>
      <c r="BB1365" s="1"/>
      <c r="BC1365" s="1"/>
      <c r="BD1365" s="1"/>
      <c r="BE1365" s="1"/>
      <c r="BF1365" s="1"/>
      <c r="BG1365" s="1"/>
      <c r="BH1365" s="1"/>
      <c r="BI1365" s="1"/>
      <c r="BJ1365" s="1"/>
      <c r="BK1365" s="1"/>
      <c r="BL1365" s="1"/>
      <c r="BM1365" s="1"/>
      <c r="BN1365" s="1"/>
      <c r="BO1365" s="1"/>
      <c r="BP1365" s="1"/>
    </row>
    <row r="1366" spans="1:68">
      <c r="A1366" s="1"/>
      <c r="B1366" s="1"/>
      <c r="C1366" s="1"/>
      <c r="D1366" s="1"/>
      <c r="E1366" s="1"/>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c r="AO1366" s="1"/>
      <c r="AP1366" s="1"/>
      <c r="AQ1366" s="1"/>
      <c r="AR1366" s="1"/>
      <c r="AS1366" s="1"/>
      <c r="AT1366" s="1"/>
      <c r="AU1366" s="1"/>
      <c r="AV1366" s="1"/>
      <c r="AW1366" s="1"/>
      <c r="AX1366" s="1"/>
      <c r="AY1366" s="1"/>
      <c r="AZ1366" s="1"/>
      <c r="BA1366" s="1"/>
      <c r="BB1366" s="1"/>
      <c r="BC1366" s="1"/>
      <c r="BD1366" s="1"/>
      <c r="BE1366" s="1"/>
      <c r="BF1366" s="1"/>
      <c r="BG1366" s="1"/>
      <c r="BH1366" s="1"/>
      <c r="BI1366" s="1"/>
      <c r="BJ1366" s="1"/>
      <c r="BK1366" s="1"/>
      <c r="BL1366" s="1"/>
      <c r="BM1366" s="1"/>
      <c r="BN1366" s="1"/>
      <c r="BO1366" s="1"/>
      <c r="BP1366" s="1"/>
    </row>
    <row r="1367" spans="1:68">
      <c r="A1367" s="1"/>
      <c r="B1367" s="1"/>
      <c r="C1367" s="1"/>
      <c r="D1367" s="1"/>
      <c r="E1367" s="1"/>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c r="AO1367" s="1"/>
      <c r="AP1367" s="1"/>
      <c r="AQ1367" s="1"/>
      <c r="AR1367" s="1"/>
      <c r="AS1367" s="1"/>
      <c r="AT1367" s="1"/>
      <c r="AU1367" s="1"/>
      <c r="AV1367" s="1"/>
      <c r="AW1367" s="1"/>
      <c r="AX1367" s="1"/>
      <c r="AY1367" s="1"/>
      <c r="AZ1367" s="1"/>
      <c r="BA1367" s="1"/>
      <c r="BB1367" s="1"/>
      <c r="BC1367" s="1"/>
      <c r="BD1367" s="1"/>
      <c r="BE1367" s="1"/>
      <c r="BF1367" s="1"/>
      <c r="BG1367" s="1"/>
      <c r="BH1367" s="1"/>
      <c r="BI1367" s="1"/>
      <c r="BJ1367" s="1"/>
      <c r="BK1367" s="1"/>
      <c r="BL1367" s="1"/>
      <c r="BM1367" s="1"/>
      <c r="BN1367" s="1"/>
      <c r="BO1367" s="1"/>
      <c r="BP1367" s="1"/>
    </row>
    <row r="1368" spans="1:68">
      <c r="A1368" s="1"/>
      <c r="B1368" s="1"/>
      <c r="C1368" s="1"/>
      <c r="D1368" s="1"/>
      <c r="E1368" s="1"/>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c r="AP1368" s="1"/>
      <c r="AQ1368" s="1"/>
      <c r="AR1368" s="1"/>
      <c r="AS1368" s="1"/>
      <c r="AT1368" s="1"/>
      <c r="AU1368" s="1"/>
      <c r="AV1368" s="1"/>
      <c r="AW1368" s="1"/>
      <c r="AX1368" s="1"/>
      <c r="AY1368" s="1"/>
      <c r="AZ1368" s="1"/>
      <c r="BA1368" s="1"/>
      <c r="BB1368" s="1"/>
      <c r="BC1368" s="1"/>
      <c r="BD1368" s="1"/>
      <c r="BE1368" s="1"/>
      <c r="BF1368" s="1"/>
      <c r="BG1368" s="1"/>
      <c r="BH1368" s="1"/>
      <c r="BI1368" s="1"/>
      <c r="BJ1368" s="1"/>
      <c r="BK1368" s="1"/>
      <c r="BL1368" s="1"/>
      <c r="BM1368" s="1"/>
      <c r="BN1368" s="1"/>
      <c r="BO1368" s="1"/>
      <c r="BP1368" s="1"/>
    </row>
    <row r="1369" spans="1:68">
      <c r="A1369" s="1"/>
      <c r="B1369" s="1"/>
      <c r="C1369" s="1"/>
      <c r="D1369" s="1"/>
      <c r="E1369" s="1"/>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c r="AO1369" s="1"/>
      <c r="AP1369" s="1"/>
      <c r="AQ1369" s="1"/>
      <c r="AR1369" s="1"/>
      <c r="AS1369" s="1"/>
      <c r="AT1369" s="1"/>
      <c r="AU1369" s="1"/>
      <c r="AV1369" s="1"/>
      <c r="AW1369" s="1"/>
      <c r="AX1369" s="1"/>
      <c r="AY1369" s="1"/>
      <c r="AZ1369" s="1"/>
      <c r="BA1369" s="1"/>
      <c r="BB1369" s="1"/>
      <c r="BC1369" s="1"/>
      <c r="BD1369" s="1"/>
      <c r="BE1369" s="1"/>
      <c r="BF1369" s="1"/>
      <c r="BG1369" s="1"/>
      <c r="BH1369" s="1"/>
      <c r="BI1369" s="1"/>
      <c r="BJ1369" s="1"/>
      <c r="BK1369" s="1"/>
      <c r="BL1369" s="1"/>
      <c r="BM1369" s="1"/>
      <c r="BN1369" s="1"/>
      <c r="BO1369" s="1"/>
      <c r="BP1369" s="1"/>
    </row>
    <row r="1370" spans="1:68">
      <c r="A1370" s="1"/>
      <c r="B1370" s="1"/>
      <c r="C1370" s="1"/>
      <c r="D1370" s="1"/>
      <c r="E1370" s="1"/>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c r="BG1370" s="1"/>
      <c r="BH1370" s="1"/>
      <c r="BI1370" s="1"/>
      <c r="BJ1370" s="1"/>
      <c r="BK1370" s="1"/>
      <c r="BL1370" s="1"/>
      <c r="BM1370" s="1"/>
      <c r="BN1370" s="1"/>
      <c r="BO1370" s="1"/>
      <c r="BP1370" s="1"/>
    </row>
    <row r="1371" spans="1:68">
      <c r="A1371" s="1"/>
      <c r="B1371" s="1"/>
      <c r="C1371" s="1"/>
      <c r="D1371" s="1"/>
      <c r="E1371" s="1"/>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c r="AO1371" s="1"/>
      <c r="AP1371" s="1"/>
      <c r="AQ1371" s="1"/>
      <c r="AR1371" s="1"/>
      <c r="AS1371" s="1"/>
      <c r="AT1371" s="1"/>
      <c r="AU1371" s="1"/>
      <c r="AV1371" s="1"/>
      <c r="AW1371" s="1"/>
      <c r="AX1371" s="1"/>
      <c r="AY1371" s="1"/>
      <c r="AZ1371" s="1"/>
      <c r="BA1371" s="1"/>
      <c r="BB1371" s="1"/>
      <c r="BC1371" s="1"/>
      <c r="BD1371" s="1"/>
      <c r="BE1371" s="1"/>
      <c r="BF1371" s="1"/>
      <c r="BG1371" s="1"/>
      <c r="BH1371" s="1"/>
      <c r="BI1371" s="1"/>
      <c r="BJ1371" s="1"/>
      <c r="BK1371" s="1"/>
      <c r="BL1371" s="1"/>
      <c r="BM1371" s="1"/>
      <c r="BN1371" s="1"/>
      <c r="BO1371" s="1"/>
      <c r="BP1371" s="1"/>
    </row>
    <row r="1372" spans="1:68">
      <c r="A1372" s="1"/>
      <c r="B1372" s="1"/>
      <c r="C1372" s="1"/>
      <c r="D1372" s="1"/>
      <c r="E1372" s="1"/>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c r="AO1372" s="1"/>
      <c r="AP1372" s="1"/>
      <c r="AQ1372" s="1"/>
      <c r="AR1372" s="1"/>
      <c r="AS1372" s="1"/>
      <c r="AT1372" s="1"/>
      <c r="AU1372" s="1"/>
      <c r="AV1372" s="1"/>
      <c r="AW1372" s="1"/>
      <c r="AX1372" s="1"/>
      <c r="AY1372" s="1"/>
      <c r="AZ1372" s="1"/>
      <c r="BA1372" s="1"/>
      <c r="BB1372" s="1"/>
      <c r="BC1372" s="1"/>
      <c r="BD1372" s="1"/>
      <c r="BE1372" s="1"/>
      <c r="BF1372" s="1"/>
      <c r="BG1372" s="1"/>
      <c r="BH1372" s="1"/>
      <c r="BI1372" s="1"/>
      <c r="BJ1372" s="1"/>
      <c r="BK1372" s="1"/>
      <c r="BL1372" s="1"/>
      <c r="BM1372" s="1"/>
      <c r="BN1372" s="1"/>
      <c r="BO1372" s="1"/>
      <c r="BP1372" s="1"/>
    </row>
    <row r="1373" spans="1:68">
      <c r="A1373" s="1"/>
      <c r="B1373" s="1"/>
      <c r="C1373" s="1"/>
      <c r="D1373" s="1"/>
      <c r="E1373" s="1"/>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c r="AO1373" s="1"/>
      <c r="AP1373" s="1"/>
      <c r="AQ1373" s="1"/>
      <c r="AR1373" s="1"/>
      <c r="AS1373" s="1"/>
      <c r="AT1373" s="1"/>
      <c r="AU1373" s="1"/>
      <c r="AV1373" s="1"/>
      <c r="AW1373" s="1"/>
      <c r="AX1373" s="1"/>
      <c r="AY1373" s="1"/>
      <c r="AZ1373" s="1"/>
      <c r="BA1373" s="1"/>
      <c r="BB1373" s="1"/>
      <c r="BC1373" s="1"/>
      <c r="BD1373" s="1"/>
      <c r="BE1373" s="1"/>
      <c r="BF1373" s="1"/>
      <c r="BG1373" s="1"/>
      <c r="BH1373" s="1"/>
      <c r="BI1373" s="1"/>
      <c r="BJ1373" s="1"/>
      <c r="BK1373" s="1"/>
      <c r="BL1373" s="1"/>
      <c r="BM1373" s="1"/>
      <c r="BN1373" s="1"/>
      <c r="BO1373" s="1"/>
      <c r="BP1373" s="1"/>
    </row>
    <row r="1374" spans="1:68">
      <c r="A1374" s="1"/>
      <c r="B1374" s="1"/>
      <c r="C1374" s="1"/>
      <c r="D1374" s="1"/>
      <c r="E1374" s="1"/>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c r="BF1374" s="1"/>
      <c r="BG1374" s="1"/>
      <c r="BH1374" s="1"/>
      <c r="BI1374" s="1"/>
      <c r="BJ1374" s="1"/>
      <c r="BK1374" s="1"/>
      <c r="BL1374" s="1"/>
      <c r="BM1374" s="1"/>
      <c r="BN1374" s="1"/>
      <c r="BO1374" s="1"/>
      <c r="BP1374" s="1"/>
    </row>
    <row r="1375" spans="1:68">
      <c r="A1375" s="1"/>
      <c r="B1375" s="1"/>
      <c r="C1375" s="1"/>
      <c r="D1375" s="1"/>
      <c r="E1375" s="1"/>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c r="AO1375" s="1"/>
      <c r="AP1375" s="1"/>
      <c r="AQ1375" s="1"/>
      <c r="AR1375" s="1"/>
      <c r="AS1375" s="1"/>
      <c r="AT1375" s="1"/>
      <c r="AU1375" s="1"/>
      <c r="AV1375" s="1"/>
      <c r="AW1375" s="1"/>
      <c r="AX1375" s="1"/>
      <c r="AY1375" s="1"/>
      <c r="AZ1375" s="1"/>
      <c r="BA1375" s="1"/>
      <c r="BB1375" s="1"/>
      <c r="BC1375" s="1"/>
      <c r="BD1375" s="1"/>
      <c r="BE1375" s="1"/>
      <c r="BF1375" s="1"/>
      <c r="BG1375" s="1"/>
      <c r="BH1375" s="1"/>
      <c r="BI1375" s="1"/>
      <c r="BJ1375" s="1"/>
      <c r="BK1375" s="1"/>
      <c r="BL1375" s="1"/>
      <c r="BM1375" s="1"/>
      <c r="BN1375" s="1"/>
      <c r="BO1375" s="1"/>
      <c r="BP1375" s="1"/>
    </row>
    <row r="1376" spans="1:68">
      <c r="A1376" s="1"/>
      <c r="B1376" s="1"/>
      <c r="C1376" s="1"/>
      <c r="D1376" s="1"/>
      <c r="E1376" s="1"/>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c r="AT1376" s="1"/>
      <c r="AU1376" s="1"/>
      <c r="AV1376" s="1"/>
      <c r="AW1376" s="1"/>
      <c r="AX1376" s="1"/>
      <c r="AY1376" s="1"/>
      <c r="AZ1376" s="1"/>
      <c r="BA1376" s="1"/>
      <c r="BB1376" s="1"/>
      <c r="BC1376" s="1"/>
      <c r="BD1376" s="1"/>
      <c r="BE1376" s="1"/>
      <c r="BF1376" s="1"/>
      <c r="BG1376" s="1"/>
      <c r="BH1376" s="1"/>
      <c r="BI1376" s="1"/>
      <c r="BJ1376" s="1"/>
      <c r="BK1376" s="1"/>
      <c r="BL1376" s="1"/>
      <c r="BM1376" s="1"/>
      <c r="BN1376" s="1"/>
      <c r="BO1376" s="1"/>
      <c r="BP1376" s="1"/>
    </row>
    <row r="1377" spans="1:68">
      <c r="A1377" s="1"/>
      <c r="B1377" s="1"/>
      <c r="C1377" s="1"/>
      <c r="D1377" s="1"/>
      <c r="E1377" s="1"/>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c r="AO1377" s="1"/>
      <c r="AP1377" s="1"/>
      <c r="AQ1377" s="1"/>
      <c r="AR1377" s="1"/>
      <c r="AS1377" s="1"/>
      <c r="AT1377" s="1"/>
      <c r="AU1377" s="1"/>
      <c r="AV1377" s="1"/>
      <c r="AW1377" s="1"/>
      <c r="AX1377" s="1"/>
      <c r="AY1377" s="1"/>
      <c r="AZ1377" s="1"/>
      <c r="BA1377" s="1"/>
      <c r="BB1377" s="1"/>
      <c r="BC1377" s="1"/>
      <c r="BD1377" s="1"/>
      <c r="BE1377" s="1"/>
      <c r="BF1377" s="1"/>
      <c r="BG1377" s="1"/>
      <c r="BH1377" s="1"/>
      <c r="BI1377" s="1"/>
      <c r="BJ1377" s="1"/>
      <c r="BK1377" s="1"/>
      <c r="BL1377" s="1"/>
      <c r="BM1377" s="1"/>
      <c r="BN1377" s="1"/>
      <c r="BO1377" s="1"/>
      <c r="BP1377" s="1"/>
    </row>
    <row r="1378" spans="1:68">
      <c r="A1378" s="1"/>
      <c r="B1378" s="1"/>
      <c r="C1378" s="1"/>
      <c r="D1378" s="1"/>
      <c r="E1378" s="1"/>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c r="AO1378" s="1"/>
      <c r="AP1378" s="1"/>
      <c r="AQ1378" s="1"/>
      <c r="AR1378" s="1"/>
      <c r="AS1378" s="1"/>
      <c r="AT1378" s="1"/>
      <c r="AU1378" s="1"/>
      <c r="AV1378" s="1"/>
      <c r="AW1378" s="1"/>
      <c r="AX1378" s="1"/>
      <c r="AY1378" s="1"/>
      <c r="AZ1378" s="1"/>
      <c r="BA1378" s="1"/>
      <c r="BB1378" s="1"/>
      <c r="BC1378" s="1"/>
      <c r="BD1378" s="1"/>
      <c r="BE1378" s="1"/>
      <c r="BF1378" s="1"/>
      <c r="BG1378" s="1"/>
      <c r="BH1378" s="1"/>
      <c r="BI1378" s="1"/>
      <c r="BJ1378" s="1"/>
      <c r="BK1378" s="1"/>
      <c r="BL1378" s="1"/>
      <c r="BM1378" s="1"/>
      <c r="BN1378" s="1"/>
      <c r="BO1378" s="1"/>
      <c r="BP1378" s="1"/>
    </row>
    <row r="1379" spans="1:68">
      <c r="A1379" s="1"/>
      <c r="B1379" s="1"/>
      <c r="C1379" s="1"/>
      <c r="D1379" s="1"/>
      <c r="E1379" s="1"/>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c r="AO1379" s="1"/>
      <c r="AP1379" s="1"/>
      <c r="AQ1379" s="1"/>
      <c r="AR1379" s="1"/>
      <c r="AS1379" s="1"/>
      <c r="AT1379" s="1"/>
      <c r="AU1379" s="1"/>
      <c r="AV1379" s="1"/>
      <c r="AW1379" s="1"/>
      <c r="AX1379" s="1"/>
      <c r="AY1379" s="1"/>
      <c r="AZ1379" s="1"/>
      <c r="BA1379" s="1"/>
      <c r="BB1379" s="1"/>
      <c r="BC1379" s="1"/>
      <c r="BD1379" s="1"/>
      <c r="BE1379" s="1"/>
      <c r="BF1379" s="1"/>
      <c r="BG1379" s="1"/>
      <c r="BH1379" s="1"/>
      <c r="BI1379" s="1"/>
      <c r="BJ1379" s="1"/>
      <c r="BK1379" s="1"/>
      <c r="BL1379" s="1"/>
      <c r="BM1379" s="1"/>
      <c r="BN1379" s="1"/>
      <c r="BO1379" s="1"/>
      <c r="BP1379" s="1"/>
    </row>
    <row r="1380" spans="1:68">
      <c r="A1380" s="1"/>
      <c r="B1380" s="1"/>
      <c r="C1380" s="1"/>
      <c r="D1380" s="1"/>
      <c r="E1380" s="1"/>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c r="AO1380" s="1"/>
      <c r="AP1380" s="1"/>
      <c r="AQ1380" s="1"/>
      <c r="AR1380" s="1"/>
      <c r="AS1380" s="1"/>
      <c r="AT1380" s="1"/>
      <c r="AU1380" s="1"/>
      <c r="AV1380" s="1"/>
      <c r="AW1380" s="1"/>
      <c r="AX1380" s="1"/>
      <c r="AY1380" s="1"/>
      <c r="AZ1380" s="1"/>
      <c r="BA1380" s="1"/>
      <c r="BB1380" s="1"/>
      <c r="BC1380" s="1"/>
      <c r="BD1380" s="1"/>
      <c r="BE1380" s="1"/>
      <c r="BF1380" s="1"/>
      <c r="BG1380" s="1"/>
      <c r="BH1380" s="1"/>
      <c r="BI1380" s="1"/>
      <c r="BJ1380" s="1"/>
      <c r="BK1380" s="1"/>
      <c r="BL1380" s="1"/>
      <c r="BM1380" s="1"/>
      <c r="BN1380" s="1"/>
      <c r="BO1380" s="1"/>
      <c r="BP1380" s="1"/>
    </row>
    <row r="1381" spans="1:68">
      <c r="A1381" s="1"/>
      <c r="B1381" s="1"/>
      <c r="C1381" s="1"/>
      <c r="D1381" s="1"/>
      <c r="E1381" s="1"/>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c r="AO1381" s="1"/>
      <c r="AP1381" s="1"/>
      <c r="AQ1381" s="1"/>
      <c r="AR1381" s="1"/>
      <c r="AS1381" s="1"/>
      <c r="AT1381" s="1"/>
      <c r="AU1381" s="1"/>
      <c r="AV1381" s="1"/>
      <c r="AW1381" s="1"/>
      <c r="AX1381" s="1"/>
      <c r="AY1381" s="1"/>
      <c r="AZ1381" s="1"/>
      <c r="BA1381" s="1"/>
      <c r="BB1381" s="1"/>
      <c r="BC1381" s="1"/>
      <c r="BD1381" s="1"/>
      <c r="BE1381" s="1"/>
      <c r="BF1381" s="1"/>
      <c r="BG1381" s="1"/>
      <c r="BH1381" s="1"/>
      <c r="BI1381" s="1"/>
      <c r="BJ1381" s="1"/>
      <c r="BK1381" s="1"/>
      <c r="BL1381" s="1"/>
      <c r="BM1381" s="1"/>
      <c r="BN1381" s="1"/>
      <c r="BO1381" s="1"/>
      <c r="BP1381" s="1"/>
    </row>
    <row r="1382" spans="1:68">
      <c r="A1382" s="1"/>
      <c r="B1382" s="1"/>
      <c r="C1382" s="1"/>
      <c r="D1382" s="1"/>
      <c r="E1382" s="1"/>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c r="AO1382" s="1"/>
      <c r="AP1382" s="1"/>
      <c r="AQ1382" s="1"/>
      <c r="AR1382" s="1"/>
      <c r="AS1382" s="1"/>
      <c r="AT1382" s="1"/>
      <c r="AU1382" s="1"/>
      <c r="AV1382" s="1"/>
      <c r="AW1382" s="1"/>
      <c r="AX1382" s="1"/>
      <c r="AY1382" s="1"/>
      <c r="AZ1382" s="1"/>
      <c r="BA1382" s="1"/>
      <c r="BB1382" s="1"/>
      <c r="BC1382" s="1"/>
      <c r="BD1382" s="1"/>
      <c r="BE1382" s="1"/>
      <c r="BF1382" s="1"/>
      <c r="BG1382" s="1"/>
      <c r="BH1382" s="1"/>
      <c r="BI1382" s="1"/>
      <c r="BJ1382" s="1"/>
      <c r="BK1382" s="1"/>
      <c r="BL1382" s="1"/>
      <c r="BM1382" s="1"/>
      <c r="BN1382" s="1"/>
      <c r="BO1382" s="1"/>
      <c r="BP1382" s="1"/>
    </row>
    <row r="1383" spans="1:68">
      <c r="A1383" s="1"/>
      <c r="B1383" s="1"/>
      <c r="C1383" s="1"/>
      <c r="D1383" s="1"/>
      <c r="E1383" s="1"/>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c r="AO1383" s="1"/>
      <c r="AP1383" s="1"/>
      <c r="AQ1383" s="1"/>
      <c r="AR1383" s="1"/>
      <c r="AS1383" s="1"/>
      <c r="AT1383" s="1"/>
      <c r="AU1383" s="1"/>
      <c r="AV1383" s="1"/>
      <c r="AW1383" s="1"/>
      <c r="AX1383" s="1"/>
      <c r="AY1383" s="1"/>
      <c r="AZ1383" s="1"/>
      <c r="BA1383" s="1"/>
      <c r="BB1383" s="1"/>
      <c r="BC1383" s="1"/>
      <c r="BD1383" s="1"/>
      <c r="BE1383" s="1"/>
      <c r="BF1383" s="1"/>
      <c r="BG1383" s="1"/>
      <c r="BH1383" s="1"/>
      <c r="BI1383" s="1"/>
      <c r="BJ1383" s="1"/>
      <c r="BK1383" s="1"/>
      <c r="BL1383" s="1"/>
      <c r="BM1383" s="1"/>
      <c r="BN1383" s="1"/>
      <c r="BO1383" s="1"/>
      <c r="BP1383" s="1"/>
    </row>
    <row r="1384" spans="1:68">
      <c r="A1384" s="1"/>
      <c r="B1384" s="1"/>
      <c r="C1384" s="1"/>
      <c r="D1384" s="1"/>
      <c r="E1384" s="1"/>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c r="AO1384" s="1"/>
      <c r="AP1384" s="1"/>
      <c r="AQ1384" s="1"/>
      <c r="AR1384" s="1"/>
      <c r="AS1384" s="1"/>
      <c r="AT1384" s="1"/>
      <c r="AU1384" s="1"/>
      <c r="AV1384" s="1"/>
      <c r="AW1384" s="1"/>
      <c r="AX1384" s="1"/>
      <c r="AY1384" s="1"/>
      <c r="AZ1384" s="1"/>
      <c r="BA1384" s="1"/>
      <c r="BB1384" s="1"/>
      <c r="BC1384" s="1"/>
      <c r="BD1384" s="1"/>
      <c r="BE1384" s="1"/>
      <c r="BF1384" s="1"/>
      <c r="BG1384" s="1"/>
      <c r="BH1384" s="1"/>
      <c r="BI1384" s="1"/>
      <c r="BJ1384" s="1"/>
      <c r="BK1384" s="1"/>
      <c r="BL1384" s="1"/>
      <c r="BM1384" s="1"/>
      <c r="BN1384" s="1"/>
      <c r="BO1384" s="1"/>
      <c r="BP1384" s="1"/>
    </row>
    <row r="1385" spans="1:68">
      <c r="A1385" s="1"/>
      <c r="B1385" s="1"/>
      <c r="C1385" s="1"/>
      <c r="D1385" s="1"/>
      <c r="E1385" s="1"/>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c r="AO1385" s="1"/>
      <c r="AP1385" s="1"/>
      <c r="AQ1385" s="1"/>
      <c r="AR1385" s="1"/>
      <c r="AS1385" s="1"/>
      <c r="AT1385" s="1"/>
      <c r="AU1385" s="1"/>
      <c r="AV1385" s="1"/>
      <c r="AW1385" s="1"/>
      <c r="AX1385" s="1"/>
      <c r="AY1385" s="1"/>
      <c r="AZ1385" s="1"/>
      <c r="BA1385" s="1"/>
      <c r="BB1385" s="1"/>
      <c r="BC1385" s="1"/>
      <c r="BD1385" s="1"/>
      <c r="BE1385" s="1"/>
      <c r="BF1385" s="1"/>
      <c r="BG1385" s="1"/>
      <c r="BH1385" s="1"/>
      <c r="BI1385" s="1"/>
      <c r="BJ1385" s="1"/>
      <c r="BK1385" s="1"/>
      <c r="BL1385" s="1"/>
      <c r="BM1385" s="1"/>
      <c r="BN1385" s="1"/>
      <c r="BO1385" s="1"/>
      <c r="BP1385" s="1"/>
    </row>
    <row r="1386" spans="1:68">
      <c r="A1386" s="1"/>
      <c r="B1386" s="1"/>
      <c r="C1386" s="1"/>
      <c r="D1386" s="1"/>
      <c r="E1386" s="1"/>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c r="AO1386" s="1"/>
      <c r="AP1386" s="1"/>
      <c r="AQ1386" s="1"/>
      <c r="AR1386" s="1"/>
      <c r="AS1386" s="1"/>
      <c r="AT1386" s="1"/>
      <c r="AU1386" s="1"/>
      <c r="AV1386" s="1"/>
      <c r="AW1386" s="1"/>
      <c r="AX1386" s="1"/>
      <c r="AY1386" s="1"/>
      <c r="AZ1386" s="1"/>
      <c r="BA1386" s="1"/>
      <c r="BB1386" s="1"/>
      <c r="BC1386" s="1"/>
      <c r="BD1386" s="1"/>
      <c r="BE1386" s="1"/>
      <c r="BF1386" s="1"/>
      <c r="BG1386" s="1"/>
      <c r="BH1386" s="1"/>
      <c r="BI1386" s="1"/>
      <c r="BJ1386" s="1"/>
      <c r="BK1386" s="1"/>
      <c r="BL1386" s="1"/>
      <c r="BM1386" s="1"/>
      <c r="BN1386" s="1"/>
      <c r="BO1386" s="1"/>
      <c r="BP1386" s="1"/>
    </row>
    <row r="1387" spans="1:68">
      <c r="A1387" s="1"/>
      <c r="B1387" s="1"/>
      <c r="C1387" s="1"/>
      <c r="D1387" s="1"/>
      <c r="E1387" s="1"/>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c r="AO1387" s="1"/>
      <c r="AP1387" s="1"/>
      <c r="AQ1387" s="1"/>
      <c r="AR1387" s="1"/>
      <c r="AS1387" s="1"/>
      <c r="AT1387" s="1"/>
      <c r="AU1387" s="1"/>
      <c r="AV1387" s="1"/>
      <c r="AW1387" s="1"/>
      <c r="AX1387" s="1"/>
      <c r="AY1387" s="1"/>
      <c r="AZ1387" s="1"/>
      <c r="BA1387" s="1"/>
      <c r="BB1387" s="1"/>
      <c r="BC1387" s="1"/>
      <c r="BD1387" s="1"/>
      <c r="BE1387" s="1"/>
      <c r="BF1387" s="1"/>
      <c r="BG1387" s="1"/>
      <c r="BH1387" s="1"/>
      <c r="BI1387" s="1"/>
      <c r="BJ1387" s="1"/>
      <c r="BK1387" s="1"/>
      <c r="BL1387" s="1"/>
      <c r="BM1387" s="1"/>
      <c r="BN1387" s="1"/>
      <c r="BO1387" s="1"/>
      <c r="BP1387" s="1"/>
    </row>
    <row r="1388" spans="1:68">
      <c r="A1388" s="1"/>
      <c r="B1388" s="1"/>
      <c r="C1388" s="1"/>
      <c r="D1388" s="1"/>
      <c r="E1388" s="1"/>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c r="AO1388" s="1"/>
      <c r="AP1388" s="1"/>
      <c r="AQ1388" s="1"/>
      <c r="AR1388" s="1"/>
      <c r="AS1388" s="1"/>
      <c r="AT1388" s="1"/>
      <c r="AU1388" s="1"/>
      <c r="AV1388" s="1"/>
      <c r="AW1388" s="1"/>
      <c r="AX1388" s="1"/>
      <c r="AY1388" s="1"/>
      <c r="AZ1388" s="1"/>
      <c r="BA1388" s="1"/>
      <c r="BB1388" s="1"/>
      <c r="BC1388" s="1"/>
      <c r="BD1388" s="1"/>
      <c r="BE1388" s="1"/>
      <c r="BF1388" s="1"/>
      <c r="BG1388" s="1"/>
      <c r="BH1388" s="1"/>
      <c r="BI1388" s="1"/>
      <c r="BJ1388" s="1"/>
      <c r="BK1388" s="1"/>
      <c r="BL1388" s="1"/>
      <c r="BM1388" s="1"/>
      <c r="BN1388" s="1"/>
      <c r="BO1388" s="1"/>
      <c r="BP1388" s="1"/>
    </row>
    <row r="1389" spans="1:68">
      <c r="A1389" s="1"/>
      <c r="B1389" s="1"/>
      <c r="C1389" s="1"/>
      <c r="D1389" s="1"/>
      <c r="E1389" s="1"/>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c r="AO1389" s="1"/>
      <c r="AP1389" s="1"/>
      <c r="AQ1389" s="1"/>
      <c r="AR1389" s="1"/>
      <c r="AS1389" s="1"/>
      <c r="AT1389" s="1"/>
      <c r="AU1389" s="1"/>
      <c r="AV1389" s="1"/>
      <c r="AW1389" s="1"/>
      <c r="AX1389" s="1"/>
      <c r="AY1389" s="1"/>
      <c r="AZ1389" s="1"/>
      <c r="BA1389" s="1"/>
      <c r="BB1389" s="1"/>
      <c r="BC1389" s="1"/>
      <c r="BD1389" s="1"/>
      <c r="BE1389" s="1"/>
      <c r="BF1389" s="1"/>
      <c r="BG1389" s="1"/>
      <c r="BH1389" s="1"/>
      <c r="BI1389" s="1"/>
      <c r="BJ1389" s="1"/>
      <c r="BK1389" s="1"/>
      <c r="BL1389" s="1"/>
      <c r="BM1389" s="1"/>
      <c r="BN1389" s="1"/>
      <c r="BO1389" s="1"/>
      <c r="BP1389" s="1"/>
    </row>
    <row r="1390" spans="1:68">
      <c r="A1390" s="1"/>
      <c r="B1390" s="1"/>
      <c r="C1390" s="1"/>
      <c r="D1390" s="1"/>
      <c r="E1390" s="1"/>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c r="AO1390" s="1"/>
      <c r="AP1390" s="1"/>
      <c r="AQ1390" s="1"/>
      <c r="AR1390" s="1"/>
      <c r="AS1390" s="1"/>
      <c r="AT1390" s="1"/>
      <c r="AU1390" s="1"/>
      <c r="AV1390" s="1"/>
      <c r="AW1390" s="1"/>
      <c r="AX1390" s="1"/>
      <c r="AY1390" s="1"/>
      <c r="AZ1390" s="1"/>
      <c r="BA1390" s="1"/>
      <c r="BB1390" s="1"/>
      <c r="BC1390" s="1"/>
      <c r="BD1390" s="1"/>
      <c r="BE1390" s="1"/>
      <c r="BF1390" s="1"/>
      <c r="BG1390" s="1"/>
      <c r="BH1390" s="1"/>
      <c r="BI1390" s="1"/>
      <c r="BJ1390" s="1"/>
      <c r="BK1390" s="1"/>
      <c r="BL1390" s="1"/>
      <c r="BM1390" s="1"/>
      <c r="BN1390" s="1"/>
      <c r="BO1390" s="1"/>
      <c r="BP1390" s="1"/>
    </row>
    <row r="1391" spans="1:68">
      <c r="A1391" s="1"/>
      <c r="B1391" s="1"/>
      <c r="C1391" s="1"/>
      <c r="D1391" s="1"/>
      <c r="E1391" s="1"/>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c r="AO1391" s="1"/>
      <c r="AP1391" s="1"/>
      <c r="AQ1391" s="1"/>
      <c r="AR1391" s="1"/>
      <c r="AS1391" s="1"/>
      <c r="AT1391" s="1"/>
      <c r="AU1391" s="1"/>
      <c r="AV1391" s="1"/>
      <c r="AW1391" s="1"/>
      <c r="AX1391" s="1"/>
      <c r="AY1391" s="1"/>
      <c r="AZ1391" s="1"/>
      <c r="BA1391" s="1"/>
      <c r="BB1391" s="1"/>
      <c r="BC1391" s="1"/>
      <c r="BD1391" s="1"/>
      <c r="BE1391" s="1"/>
      <c r="BF1391" s="1"/>
      <c r="BG1391" s="1"/>
      <c r="BH1391" s="1"/>
      <c r="BI1391" s="1"/>
      <c r="BJ1391" s="1"/>
      <c r="BK1391" s="1"/>
      <c r="BL1391" s="1"/>
      <c r="BM1391" s="1"/>
      <c r="BN1391" s="1"/>
      <c r="BO1391" s="1"/>
      <c r="BP1391" s="1"/>
    </row>
    <row r="1392" spans="1:68">
      <c r="A1392" s="1"/>
      <c r="B1392" s="1"/>
      <c r="C1392" s="1"/>
      <c r="D1392" s="1"/>
      <c r="E1392" s="1"/>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c r="AO1392" s="1"/>
      <c r="AP1392" s="1"/>
      <c r="AQ1392" s="1"/>
      <c r="AR1392" s="1"/>
      <c r="AS1392" s="1"/>
      <c r="AT1392" s="1"/>
      <c r="AU1392" s="1"/>
      <c r="AV1392" s="1"/>
      <c r="AW1392" s="1"/>
      <c r="AX1392" s="1"/>
      <c r="AY1392" s="1"/>
      <c r="AZ1392" s="1"/>
      <c r="BA1392" s="1"/>
      <c r="BB1392" s="1"/>
      <c r="BC1392" s="1"/>
      <c r="BD1392" s="1"/>
      <c r="BE1392" s="1"/>
      <c r="BF1392" s="1"/>
      <c r="BG1392" s="1"/>
      <c r="BH1392" s="1"/>
      <c r="BI1392" s="1"/>
      <c r="BJ1392" s="1"/>
      <c r="BK1392" s="1"/>
      <c r="BL1392" s="1"/>
      <c r="BM1392" s="1"/>
      <c r="BN1392" s="1"/>
      <c r="BO1392" s="1"/>
      <c r="BP1392" s="1"/>
    </row>
    <row r="1393" spans="1:68">
      <c r="A1393" s="1"/>
      <c r="B1393" s="1"/>
      <c r="C1393" s="1"/>
      <c r="D1393" s="1"/>
      <c r="E1393" s="1"/>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c r="AO1393" s="1"/>
      <c r="AP1393" s="1"/>
      <c r="AQ1393" s="1"/>
      <c r="AR1393" s="1"/>
      <c r="AS1393" s="1"/>
      <c r="AT1393" s="1"/>
      <c r="AU1393" s="1"/>
      <c r="AV1393" s="1"/>
      <c r="AW1393" s="1"/>
      <c r="AX1393" s="1"/>
      <c r="AY1393" s="1"/>
      <c r="AZ1393" s="1"/>
      <c r="BA1393" s="1"/>
      <c r="BB1393" s="1"/>
      <c r="BC1393" s="1"/>
      <c r="BD1393" s="1"/>
      <c r="BE1393" s="1"/>
      <c r="BF1393" s="1"/>
      <c r="BG1393" s="1"/>
      <c r="BH1393" s="1"/>
      <c r="BI1393" s="1"/>
      <c r="BJ1393" s="1"/>
      <c r="BK1393" s="1"/>
      <c r="BL1393" s="1"/>
      <c r="BM1393" s="1"/>
      <c r="BN1393" s="1"/>
      <c r="BO1393" s="1"/>
      <c r="BP1393" s="1"/>
    </row>
    <row r="1394" spans="1:68">
      <c r="A1394" s="1"/>
      <c r="B1394" s="1"/>
      <c r="C1394" s="1"/>
      <c r="D1394" s="1"/>
      <c r="E1394" s="1"/>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c r="AO1394" s="1"/>
      <c r="AP1394" s="1"/>
      <c r="AQ1394" s="1"/>
      <c r="AR1394" s="1"/>
      <c r="AS1394" s="1"/>
      <c r="AT1394" s="1"/>
      <c r="AU1394" s="1"/>
      <c r="AV1394" s="1"/>
      <c r="AW1394" s="1"/>
      <c r="AX1394" s="1"/>
      <c r="AY1394" s="1"/>
      <c r="AZ1394" s="1"/>
      <c r="BA1394" s="1"/>
      <c r="BB1394" s="1"/>
      <c r="BC1394" s="1"/>
      <c r="BD1394" s="1"/>
      <c r="BE1394" s="1"/>
      <c r="BF1394" s="1"/>
      <c r="BG1394" s="1"/>
      <c r="BH1394" s="1"/>
      <c r="BI1394" s="1"/>
      <c r="BJ1394" s="1"/>
      <c r="BK1394" s="1"/>
      <c r="BL1394" s="1"/>
      <c r="BM1394" s="1"/>
      <c r="BN1394" s="1"/>
      <c r="BO1394" s="1"/>
      <c r="BP1394" s="1"/>
    </row>
    <row r="1395" spans="1:68">
      <c r="A1395" s="1"/>
      <c r="B1395" s="1"/>
      <c r="C1395" s="1"/>
      <c r="D1395" s="1"/>
      <c r="E1395" s="1"/>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c r="AO1395" s="1"/>
      <c r="AP1395" s="1"/>
      <c r="AQ1395" s="1"/>
      <c r="AR1395" s="1"/>
      <c r="AS1395" s="1"/>
      <c r="AT1395" s="1"/>
      <c r="AU1395" s="1"/>
      <c r="AV1395" s="1"/>
      <c r="AW1395" s="1"/>
      <c r="AX1395" s="1"/>
      <c r="AY1395" s="1"/>
      <c r="AZ1395" s="1"/>
      <c r="BA1395" s="1"/>
      <c r="BB1395" s="1"/>
      <c r="BC1395" s="1"/>
      <c r="BD1395" s="1"/>
      <c r="BE1395" s="1"/>
      <c r="BF1395" s="1"/>
      <c r="BG1395" s="1"/>
      <c r="BH1395" s="1"/>
      <c r="BI1395" s="1"/>
      <c r="BJ1395" s="1"/>
      <c r="BK1395" s="1"/>
      <c r="BL1395" s="1"/>
      <c r="BM1395" s="1"/>
      <c r="BN1395" s="1"/>
      <c r="BO1395" s="1"/>
      <c r="BP1395" s="1"/>
    </row>
    <row r="1396" spans="1:68">
      <c r="A1396" s="1"/>
      <c r="B1396" s="1"/>
      <c r="C1396" s="1"/>
      <c r="D1396" s="1"/>
      <c r="E1396" s="1"/>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c r="AO1396" s="1"/>
      <c r="AP1396" s="1"/>
      <c r="AQ1396" s="1"/>
      <c r="AR1396" s="1"/>
      <c r="AS1396" s="1"/>
      <c r="AT1396" s="1"/>
      <c r="AU1396" s="1"/>
      <c r="AV1396" s="1"/>
      <c r="AW1396" s="1"/>
      <c r="AX1396" s="1"/>
      <c r="AY1396" s="1"/>
      <c r="AZ1396" s="1"/>
      <c r="BA1396" s="1"/>
      <c r="BB1396" s="1"/>
      <c r="BC1396" s="1"/>
      <c r="BD1396" s="1"/>
      <c r="BE1396" s="1"/>
      <c r="BF1396" s="1"/>
      <c r="BG1396" s="1"/>
      <c r="BH1396" s="1"/>
      <c r="BI1396" s="1"/>
      <c r="BJ1396" s="1"/>
      <c r="BK1396" s="1"/>
      <c r="BL1396" s="1"/>
      <c r="BM1396" s="1"/>
      <c r="BN1396" s="1"/>
      <c r="BO1396" s="1"/>
      <c r="BP1396" s="1"/>
    </row>
    <row r="1397" spans="1:68">
      <c r="A1397" s="1"/>
      <c r="B1397" s="1"/>
      <c r="C1397" s="1"/>
      <c r="D1397" s="1"/>
      <c r="E1397" s="1"/>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c r="AO1397" s="1"/>
      <c r="AP1397" s="1"/>
      <c r="AQ1397" s="1"/>
      <c r="AR1397" s="1"/>
      <c r="AS1397" s="1"/>
      <c r="AT1397" s="1"/>
      <c r="AU1397" s="1"/>
      <c r="AV1397" s="1"/>
      <c r="AW1397" s="1"/>
      <c r="AX1397" s="1"/>
      <c r="AY1397" s="1"/>
      <c r="AZ1397" s="1"/>
      <c r="BA1397" s="1"/>
      <c r="BB1397" s="1"/>
      <c r="BC1397" s="1"/>
      <c r="BD1397" s="1"/>
      <c r="BE1397" s="1"/>
      <c r="BF1397" s="1"/>
      <c r="BG1397" s="1"/>
      <c r="BH1397" s="1"/>
      <c r="BI1397" s="1"/>
      <c r="BJ1397" s="1"/>
      <c r="BK1397" s="1"/>
      <c r="BL1397" s="1"/>
      <c r="BM1397" s="1"/>
      <c r="BN1397" s="1"/>
      <c r="BO1397" s="1"/>
      <c r="BP1397" s="1"/>
    </row>
    <row r="1398" spans="1:68">
      <c r="A1398" s="1"/>
      <c r="B1398" s="1"/>
      <c r="C1398" s="1"/>
      <c r="D1398" s="1"/>
      <c r="E1398" s="1"/>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c r="AO1398" s="1"/>
      <c r="AP1398" s="1"/>
      <c r="AQ1398" s="1"/>
      <c r="AR1398" s="1"/>
      <c r="AS1398" s="1"/>
      <c r="AT1398" s="1"/>
      <c r="AU1398" s="1"/>
      <c r="AV1398" s="1"/>
      <c r="AW1398" s="1"/>
      <c r="AX1398" s="1"/>
      <c r="AY1398" s="1"/>
      <c r="AZ1398" s="1"/>
      <c r="BA1398" s="1"/>
      <c r="BB1398" s="1"/>
      <c r="BC1398" s="1"/>
      <c r="BD1398" s="1"/>
      <c r="BE1398" s="1"/>
      <c r="BF1398" s="1"/>
      <c r="BG1398" s="1"/>
      <c r="BH1398" s="1"/>
      <c r="BI1398" s="1"/>
      <c r="BJ1398" s="1"/>
      <c r="BK1398" s="1"/>
      <c r="BL1398" s="1"/>
      <c r="BM1398" s="1"/>
      <c r="BN1398" s="1"/>
      <c r="BO1398" s="1"/>
      <c r="BP1398" s="1"/>
    </row>
    <row r="1399" spans="1:68">
      <c r="A1399" s="1"/>
      <c r="B1399" s="1"/>
      <c r="C1399" s="1"/>
      <c r="D1399" s="1"/>
      <c r="E1399" s="1"/>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c r="AO1399" s="1"/>
      <c r="AP1399" s="1"/>
      <c r="AQ1399" s="1"/>
      <c r="AR1399" s="1"/>
      <c r="AS1399" s="1"/>
      <c r="AT1399" s="1"/>
      <c r="AU1399" s="1"/>
      <c r="AV1399" s="1"/>
      <c r="AW1399" s="1"/>
      <c r="AX1399" s="1"/>
      <c r="AY1399" s="1"/>
      <c r="AZ1399" s="1"/>
      <c r="BA1399" s="1"/>
      <c r="BB1399" s="1"/>
      <c r="BC1399" s="1"/>
      <c r="BD1399" s="1"/>
      <c r="BE1399" s="1"/>
      <c r="BF1399" s="1"/>
      <c r="BG1399" s="1"/>
      <c r="BH1399" s="1"/>
      <c r="BI1399" s="1"/>
      <c r="BJ1399" s="1"/>
      <c r="BK1399" s="1"/>
      <c r="BL1399" s="1"/>
      <c r="BM1399" s="1"/>
      <c r="BN1399" s="1"/>
      <c r="BO1399" s="1"/>
      <c r="BP1399" s="1"/>
    </row>
    <row r="1400" spans="1:68">
      <c r="A1400" s="1"/>
      <c r="B1400" s="1"/>
      <c r="C1400" s="1"/>
      <c r="D1400" s="1"/>
      <c r="E1400" s="1"/>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c r="AO1400" s="1"/>
      <c r="AP1400" s="1"/>
      <c r="AQ1400" s="1"/>
      <c r="AR1400" s="1"/>
      <c r="AS1400" s="1"/>
      <c r="AT1400" s="1"/>
      <c r="AU1400" s="1"/>
      <c r="AV1400" s="1"/>
      <c r="AW1400" s="1"/>
      <c r="AX1400" s="1"/>
      <c r="AY1400" s="1"/>
      <c r="AZ1400" s="1"/>
      <c r="BA1400" s="1"/>
      <c r="BB1400" s="1"/>
      <c r="BC1400" s="1"/>
      <c r="BD1400" s="1"/>
      <c r="BE1400" s="1"/>
      <c r="BF1400" s="1"/>
      <c r="BG1400" s="1"/>
      <c r="BH1400" s="1"/>
      <c r="BI1400" s="1"/>
      <c r="BJ1400" s="1"/>
      <c r="BK1400" s="1"/>
      <c r="BL1400" s="1"/>
      <c r="BM1400" s="1"/>
      <c r="BN1400" s="1"/>
      <c r="BO1400" s="1"/>
      <c r="BP1400" s="1"/>
    </row>
    <row r="1401" spans="1:68">
      <c r="A1401" s="1"/>
      <c r="B1401" s="1"/>
      <c r="C1401" s="1"/>
      <c r="D1401" s="1"/>
      <c r="E1401" s="1"/>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c r="AO1401" s="1"/>
      <c r="AP1401" s="1"/>
      <c r="AQ1401" s="1"/>
      <c r="AR1401" s="1"/>
      <c r="AS1401" s="1"/>
      <c r="AT1401" s="1"/>
      <c r="AU1401" s="1"/>
      <c r="AV1401" s="1"/>
      <c r="AW1401" s="1"/>
      <c r="AX1401" s="1"/>
      <c r="AY1401" s="1"/>
      <c r="AZ1401" s="1"/>
      <c r="BA1401" s="1"/>
      <c r="BB1401" s="1"/>
      <c r="BC1401" s="1"/>
      <c r="BD1401" s="1"/>
      <c r="BE1401" s="1"/>
      <c r="BF1401" s="1"/>
      <c r="BG1401" s="1"/>
      <c r="BH1401" s="1"/>
      <c r="BI1401" s="1"/>
      <c r="BJ1401" s="1"/>
      <c r="BK1401" s="1"/>
      <c r="BL1401" s="1"/>
      <c r="BM1401" s="1"/>
      <c r="BN1401" s="1"/>
      <c r="BO1401" s="1"/>
      <c r="BP1401" s="1"/>
    </row>
    <row r="1402" spans="1:68">
      <c r="A1402" s="1"/>
      <c r="B1402" s="1"/>
      <c r="C1402" s="1"/>
      <c r="D1402" s="1"/>
      <c r="E1402" s="1"/>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c r="AO1402" s="1"/>
      <c r="AP1402" s="1"/>
      <c r="AQ1402" s="1"/>
      <c r="AR1402" s="1"/>
      <c r="AS1402" s="1"/>
      <c r="AT1402" s="1"/>
      <c r="AU1402" s="1"/>
      <c r="AV1402" s="1"/>
      <c r="AW1402" s="1"/>
      <c r="AX1402" s="1"/>
      <c r="AY1402" s="1"/>
      <c r="AZ1402" s="1"/>
      <c r="BA1402" s="1"/>
      <c r="BB1402" s="1"/>
      <c r="BC1402" s="1"/>
      <c r="BD1402" s="1"/>
      <c r="BE1402" s="1"/>
      <c r="BF1402" s="1"/>
      <c r="BG1402" s="1"/>
      <c r="BH1402" s="1"/>
      <c r="BI1402" s="1"/>
      <c r="BJ1402" s="1"/>
      <c r="BK1402" s="1"/>
      <c r="BL1402" s="1"/>
      <c r="BM1402" s="1"/>
      <c r="BN1402" s="1"/>
      <c r="BO1402" s="1"/>
      <c r="BP1402" s="1"/>
    </row>
    <row r="1403" spans="1:68">
      <c r="A1403" s="1"/>
      <c r="B1403" s="1"/>
      <c r="C1403" s="1"/>
      <c r="D1403" s="1"/>
      <c r="E1403" s="1"/>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c r="AO1403" s="1"/>
      <c r="AP1403" s="1"/>
      <c r="AQ1403" s="1"/>
      <c r="AR1403" s="1"/>
      <c r="AS1403" s="1"/>
      <c r="AT1403" s="1"/>
      <c r="AU1403" s="1"/>
      <c r="AV1403" s="1"/>
      <c r="AW1403" s="1"/>
      <c r="AX1403" s="1"/>
      <c r="AY1403" s="1"/>
      <c r="AZ1403" s="1"/>
      <c r="BA1403" s="1"/>
      <c r="BB1403" s="1"/>
      <c r="BC1403" s="1"/>
      <c r="BD1403" s="1"/>
      <c r="BE1403" s="1"/>
      <c r="BF1403" s="1"/>
      <c r="BG1403" s="1"/>
      <c r="BH1403" s="1"/>
      <c r="BI1403" s="1"/>
      <c r="BJ1403" s="1"/>
      <c r="BK1403" s="1"/>
      <c r="BL1403" s="1"/>
      <c r="BM1403" s="1"/>
      <c r="BN1403" s="1"/>
      <c r="BO1403" s="1"/>
      <c r="BP1403" s="1"/>
    </row>
    <row r="1404" spans="1:68">
      <c r="A1404" s="1"/>
      <c r="B1404" s="1"/>
      <c r="C1404" s="1"/>
      <c r="D1404" s="1"/>
      <c r="E1404" s="1"/>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c r="AO1404" s="1"/>
      <c r="AP1404" s="1"/>
      <c r="AQ1404" s="1"/>
      <c r="AR1404" s="1"/>
      <c r="AS1404" s="1"/>
      <c r="AT1404" s="1"/>
      <c r="AU1404" s="1"/>
      <c r="AV1404" s="1"/>
      <c r="AW1404" s="1"/>
      <c r="AX1404" s="1"/>
      <c r="AY1404" s="1"/>
      <c r="AZ1404" s="1"/>
      <c r="BA1404" s="1"/>
      <c r="BB1404" s="1"/>
      <c r="BC1404" s="1"/>
      <c r="BD1404" s="1"/>
      <c r="BE1404" s="1"/>
      <c r="BF1404" s="1"/>
      <c r="BG1404" s="1"/>
      <c r="BH1404" s="1"/>
      <c r="BI1404" s="1"/>
      <c r="BJ1404" s="1"/>
      <c r="BK1404" s="1"/>
      <c r="BL1404" s="1"/>
      <c r="BM1404" s="1"/>
      <c r="BN1404" s="1"/>
      <c r="BO1404" s="1"/>
      <c r="BP1404" s="1"/>
    </row>
    <row r="1405" spans="1:68">
      <c r="A1405" s="1"/>
      <c r="B1405" s="1"/>
      <c r="C1405" s="1"/>
      <c r="D1405" s="1"/>
      <c r="E1405" s="1"/>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c r="AO1405" s="1"/>
      <c r="AP1405" s="1"/>
      <c r="AQ1405" s="1"/>
      <c r="AR1405" s="1"/>
      <c r="AS1405" s="1"/>
      <c r="AT1405" s="1"/>
      <c r="AU1405" s="1"/>
      <c r="AV1405" s="1"/>
      <c r="AW1405" s="1"/>
      <c r="AX1405" s="1"/>
      <c r="AY1405" s="1"/>
      <c r="AZ1405" s="1"/>
      <c r="BA1405" s="1"/>
      <c r="BB1405" s="1"/>
      <c r="BC1405" s="1"/>
      <c r="BD1405" s="1"/>
      <c r="BE1405" s="1"/>
      <c r="BF1405" s="1"/>
      <c r="BG1405" s="1"/>
      <c r="BH1405" s="1"/>
      <c r="BI1405" s="1"/>
      <c r="BJ1405" s="1"/>
      <c r="BK1405" s="1"/>
      <c r="BL1405" s="1"/>
      <c r="BM1405" s="1"/>
      <c r="BN1405" s="1"/>
      <c r="BO1405" s="1"/>
      <c r="BP1405" s="1"/>
    </row>
    <row r="1406" spans="1:68">
      <c r="A1406" s="1"/>
      <c r="B1406" s="1"/>
      <c r="C1406" s="1"/>
      <c r="D1406" s="1"/>
      <c r="E1406" s="1"/>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c r="AO1406" s="1"/>
      <c r="AP1406" s="1"/>
      <c r="AQ1406" s="1"/>
      <c r="AR1406" s="1"/>
      <c r="AS1406" s="1"/>
      <c r="AT1406" s="1"/>
      <c r="AU1406" s="1"/>
      <c r="AV1406" s="1"/>
      <c r="AW1406" s="1"/>
      <c r="AX1406" s="1"/>
      <c r="AY1406" s="1"/>
      <c r="AZ1406" s="1"/>
      <c r="BA1406" s="1"/>
      <c r="BB1406" s="1"/>
      <c r="BC1406" s="1"/>
      <c r="BD1406" s="1"/>
      <c r="BE1406" s="1"/>
      <c r="BF1406" s="1"/>
      <c r="BG1406" s="1"/>
      <c r="BH1406" s="1"/>
      <c r="BI1406" s="1"/>
      <c r="BJ1406" s="1"/>
      <c r="BK1406" s="1"/>
      <c r="BL1406" s="1"/>
      <c r="BM1406" s="1"/>
      <c r="BN1406" s="1"/>
      <c r="BO1406" s="1"/>
      <c r="BP1406" s="1"/>
    </row>
    <row r="1407" spans="1:68">
      <c r="A1407" s="1"/>
      <c r="B1407" s="1"/>
      <c r="C1407" s="1"/>
      <c r="D1407" s="1"/>
      <c r="E1407" s="1"/>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c r="AO1407" s="1"/>
      <c r="AP1407" s="1"/>
      <c r="AQ1407" s="1"/>
      <c r="AR1407" s="1"/>
      <c r="AS1407" s="1"/>
      <c r="AT1407" s="1"/>
      <c r="AU1407" s="1"/>
      <c r="AV1407" s="1"/>
      <c r="AW1407" s="1"/>
      <c r="AX1407" s="1"/>
      <c r="AY1407" s="1"/>
      <c r="AZ1407" s="1"/>
      <c r="BA1407" s="1"/>
      <c r="BB1407" s="1"/>
      <c r="BC1407" s="1"/>
      <c r="BD1407" s="1"/>
      <c r="BE1407" s="1"/>
      <c r="BF1407" s="1"/>
      <c r="BG1407" s="1"/>
      <c r="BH1407" s="1"/>
      <c r="BI1407" s="1"/>
      <c r="BJ1407" s="1"/>
      <c r="BK1407" s="1"/>
      <c r="BL1407" s="1"/>
      <c r="BM1407" s="1"/>
      <c r="BN1407" s="1"/>
      <c r="BO1407" s="1"/>
      <c r="BP1407" s="1"/>
    </row>
    <row r="1408" spans="1:68">
      <c r="A1408" s="1"/>
      <c r="B1408" s="1"/>
      <c r="C1408" s="1"/>
      <c r="D1408" s="1"/>
      <c r="E1408" s="1"/>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c r="AO1408" s="1"/>
      <c r="AP1408" s="1"/>
      <c r="AQ1408" s="1"/>
      <c r="AR1408" s="1"/>
      <c r="AS1408" s="1"/>
      <c r="AT1408" s="1"/>
      <c r="AU1408" s="1"/>
      <c r="AV1408" s="1"/>
      <c r="AW1408" s="1"/>
      <c r="AX1408" s="1"/>
      <c r="AY1408" s="1"/>
      <c r="AZ1408" s="1"/>
      <c r="BA1408" s="1"/>
      <c r="BB1408" s="1"/>
      <c r="BC1408" s="1"/>
      <c r="BD1408" s="1"/>
      <c r="BE1408" s="1"/>
      <c r="BF1408" s="1"/>
      <c r="BG1408" s="1"/>
      <c r="BH1408" s="1"/>
      <c r="BI1408" s="1"/>
      <c r="BJ1408" s="1"/>
      <c r="BK1408" s="1"/>
      <c r="BL1408" s="1"/>
      <c r="BM1408" s="1"/>
      <c r="BN1408" s="1"/>
      <c r="BO1408" s="1"/>
      <c r="BP1408" s="1"/>
    </row>
    <row r="1409" spans="1:68">
      <c r="A1409" s="1"/>
      <c r="B1409" s="1"/>
      <c r="C1409" s="1"/>
      <c r="D1409" s="1"/>
      <c r="E1409" s="1"/>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c r="AO1409" s="1"/>
      <c r="AP1409" s="1"/>
      <c r="AQ1409" s="1"/>
      <c r="AR1409" s="1"/>
      <c r="AS1409" s="1"/>
      <c r="AT1409" s="1"/>
      <c r="AU1409" s="1"/>
      <c r="AV1409" s="1"/>
      <c r="AW1409" s="1"/>
      <c r="AX1409" s="1"/>
      <c r="AY1409" s="1"/>
      <c r="AZ1409" s="1"/>
      <c r="BA1409" s="1"/>
      <c r="BB1409" s="1"/>
      <c r="BC1409" s="1"/>
      <c r="BD1409" s="1"/>
      <c r="BE1409" s="1"/>
      <c r="BF1409" s="1"/>
      <c r="BG1409" s="1"/>
      <c r="BH1409" s="1"/>
      <c r="BI1409" s="1"/>
      <c r="BJ1409" s="1"/>
      <c r="BK1409" s="1"/>
      <c r="BL1409" s="1"/>
      <c r="BM1409" s="1"/>
      <c r="BN1409" s="1"/>
      <c r="BO1409" s="1"/>
      <c r="BP1409" s="1"/>
    </row>
    <row r="1410" spans="1:68">
      <c r="A1410" s="1"/>
      <c r="B1410" s="1"/>
      <c r="C1410" s="1"/>
      <c r="D1410" s="1"/>
      <c r="E1410" s="1"/>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c r="BA1410" s="1"/>
      <c r="BB1410" s="1"/>
      <c r="BC1410" s="1"/>
      <c r="BD1410" s="1"/>
      <c r="BE1410" s="1"/>
      <c r="BF1410" s="1"/>
      <c r="BG1410" s="1"/>
      <c r="BH1410" s="1"/>
      <c r="BI1410" s="1"/>
      <c r="BJ1410" s="1"/>
      <c r="BK1410" s="1"/>
      <c r="BL1410" s="1"/>
      <c r="BM1410" s="1"/>
      <c r="BN1410" s="1"/>
      <c r="BO1410" s="1"/>
      <c r="BP1410" s="1"/>
    </row>
    <row r="1411" spans="1:68">
      <c r="A1411" s="1"/>
      <c r="B1411" s="1"/>
      <c r="C1411" s="1"/>
      <c r="D1411" s="1"/>
      <c r="E1411" s="1"/>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c r="AO1411" s="1"/>
      <c r="AP1411" s="1"/>
      <c r="AQ1411" s="1"/>
      <c r="AR1411" s="1"/>
      <c r="AS1411" s="1"/>
      <c r="AT1411" s="1"/>
      <c r="AU1411" s="1"/>
      <c r="AV1411" s="1"/>
      <c r="AW1411" s="1"/>
      <c r="AX1411" s="1"/>
      <c r="AY1411" s="1"/>
      <c r="AZ1411" s="1"/>
      <c r="BA1411" s="1"/>
      <c r="BB1411" s="1"/>
      <c r="BC1411" s="1"/>
      <c r="BD1411" s="1"/>
      <c r="BE1411" s="1"/>
      <c r="BF1411" s="1"/>
      <c r="BG1411" s="1"/>
      <c r="BH1411" s="1"/>
      <c r="BI1411" s="1"/>
      <c r="BJ1411" s="1"/>
      <c r="BK1411" s="1"/>
      <c r="BL1411" s="1"/>
      <c r="BM1411" s="1"/>
      <c r="BN1411" s="1"/>
      <c r="BO1411" s="1"/>
      <c r="BP1411" s="1"/>
    </row>
    <row r="1412" spans="1:68">
      <c r="A1412" s="1"/>
      <c r="B1412" s="1"/>
      <c r="C1412" s="1"/>
      <c r="D1412" s="1"/>
      <c r="E1412" s="1"/>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c r="AO1412" s="1"/>
      <c r="AP1412" s="1"/>
      <c r="AQ1412" s="1"/>
      <c r="AR1412" s="1"/>
      <c r="AS1412" s="1"/>
      <c r="AT1412" s="1"/>
      <c r="AU1412" s="1"/>
      <c r="AV1412" s="1"/>
      <c r="AW1412" s="1"/>
      <c r="AX1412" s="1"/>
      <c r="AY1412" s="1"/>
      <c r="AZ1412" s="1"/>
      <c r="BA1412" s="1"/>
      <c r="BB1412" s="1"/>
      <c r="BC1412" s="1"/>
      <c r="BD1412" s="1"/>
      <c r="BE1412" s="1"/>
      <c r="BF1412" s="1"/>
      <c r="BG1412" s="1"/>
      <c r="BH1412" s="1"/>
      <c r="BI1412" s="1"/>
      <c r="BJ1412" s="1"/>
      <c r="BK1412" s="1"/>
      <c r="BL1412" s="1"/>
      <c r="BM1412" s="1"/>
      <c r="BN1412" s="1"/>
      <c r="BO1412" s="1"/>
      <c r="BP1412" s="1"/>
    </row>
    <row r="1413" spans="1:68">
      <c r="A1413" s="1"/>
      <c r="B1413" s="1"/>
      <c r="C1413" s="1"/>
      <c r="D1413" s="1"/>
      <c r="E1413" s="1"/>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c r="AO1413" s="1"/>
      <c r="AP1413" s="1"/>
      <c r="AQ1413" s="1"/>
      <c r="AR1413" s="1"/>
      <c r="AS1413" s="1"/>
      <c r="AT1413" s="1"/>
      <c r="AU1413" s="1"/>
      <c r="AV1413" s="1"/>
      <c r="AW1413" s="1"/>
      <c r="AX1413" s="1"/>
      <c r="AY1413" s="1"/>
      <c r="AZ1413" s="1"/>
      <c r="BA1413" s="1"/>
      <c r="BB1413" s="1"/>
      <c r="BC1413" s="1"/>
      <c r="BD1413" s="1"/>
      <c r="BE1413" s="1"/>
      <c r="BF1413" s="1"/>
      <c r="BG1413" s="1"/>
      <c r="BH1413" s="1"/>
      <c r="BI1413" s="1"/>
      <c r="BJ1413" s="1"/>
      <c r="BK1413" s="1"/>
      <c r="BL1413" s="1"/>
      <c r="BM1413" s="1"/>
      <c r="BN1413" s="1"/>
      <c r="BO1413" s="1"/>
      <c r="BP1413" s="1"/>
    </row>
    <row r="1414" spans="1:68">
      <c r="A1414" s="1"/>
      <c r="B1414" s="1"/>
      <c r="C1414" s="1"/>
      <c r="D1414" s="1"/>
      <c r="E1414" s="1"/>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c r="AV1414" s="1"/>
      <c r="AW1414" s="1"/>
      <c r="AX1414" s="1"/>
      <c r="AY1414" s="1"/>
      <c r="AZ1414" s="1"/>
      <c r="BA1414" s="1"/>
      <c r="BB1414" s="1"/>
      <c r="BC1414" s="1"/>
      <c r="BD1414" s="1"/>
      <c r="BE1414" s="1"/>
      <c r="BF1414" s="1"/>
      <c r="BG1414" s="1"/>
      <c r="BH1414" s="1"/>
      <c r="BI1414" s="1"/>
      <c r="BJ1414" s="1"/>
      <c r="BK1414" s="1"/>
      <c r="BL1414" s="1"/>
      <c r="BM1414" s="1"/>
      <c r="BN1414" s="1"/>
      <c r="BO1414" s="1"/>
      <c r="BP1414" s="1"/>
    </row>
    <row r="1415" spans="1:68">
      <c r="A1415" s="1"/>
      <c r="B1415" s="1"/>
      <c r="C1415" s="1"/>
      <c r="D1415" s="1"/>
      <c r="E1415" s="1"/>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c r="AO1415" s="1"/>
      <c r="AP1415" s="1"/>
      <c r="AQ1415" s="1"/>
      <c r="AR1415" s="1"/>
      <c r="AS1415" s="1"/>
      <c r="AT1415" s="1"/>
      <c r="AU1415" s="1"/>
      <c r="AV1415" s="1"/>
      <c r="AW1415" s="1"/>
      <c r="AX1415" s="1"/>
      <c r="AY1415" s="1"/>
      <c r="AZ1415" s="1"/>
      <c r="BA1415" s="1"/>
      <c r="BB1415" s="1"/>
      <c r="BC1415" s="1"/>
      <c r="BD1415" s="1"/>
      <c r="BE1415" s="1"/>
      <c r="BF1415" s="1"/>
      <c r="BG1415" s="1"/>
      <c r="BH1415" s="1"/>
      <c r="BI1415" s="1"/>
      <c r="BJ1415" s="1"/>
      <c r="BK1415" s="1"/>
      <c r="BL1415" s="1"/>
      <c r="BM1415" s="1"/>
      <c r="BN1415" s="1"/>
      <c r="BO1415" s="1"/>
      <c r="BP1415" s="1"/>
    </row>
    <row r="1416" spans="1:68">
      <c r="A1416" s="1"/>
      <c r="B1416" s="1"/>
      <c r="C1416" s="1"/>
      <c r="D1416" s="1"/>
      <c r="E1416" s="1"/>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c r="AO1416" s="1"/>
      <c r="AP1416" s="1"/>
      <c r="AQ1416" s="1"/>
      <c r="AR1416" s="1"/>
      <c r="AS1416" s="1"/>
      <c r="AT1416" s="1"/>
      <c r="AU1416" s="1"/>
      <c r="AV1416" s="1"/>
      <c r="AW1416" s="1"/>
      <c r="AX1416" s="1"/>
      <c r="AY1416" s="1"/>
      <c r="AZ1416" s="1"/>
      <c r="BA1416" s="1"/>
      <c r="BB1416" s="1"/>
      <c r="BC1416" s="1"/>
      <c r="BD1416" s="1"/>
      <c r="BE1416" s="1"/>
      <c r="BF1416" s="1"/>
      <c r="BG1416" s="1"/>
      <c r="BH1416" s="1"/>
      <c r="BI1416" s="1"/>
      <c r="BJ1416" s="1"/>
      <c r="BK1416" s="1"/>
      <c r="BL1416" s="1"/>
      <c r="BM1416" s="1"/>
      <c r="BN1416" s="1"/>
      <c r="BO1416" s="1"/>
      <c r="BP1416" s="1"/>
    </row>
    <row r="1417" spans="1:68">
      <c r="A1417" s="1"/>
      <c r="B1417" s="1"/>
      <c r="C1417" s="1"/>
      <c r="D1417" s="1"/>
      <c r="E1417" s="1"/>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c r="AO1417" s="1"/>
      <c r="AP1417" s="1"/>
      <c r="AQ1417" s="1"/>
      <c r="AR1417" s="1"/>
      <c r="AS1417" s="1"/>
      <c r="AT1417" s="1"/>
      <c r="AU1417" s="1"/>
      <c r="AV1417" s="1"/>
      <c r="AW1417" s="1"/>
      <c r="AX1417" s="1"/>
      <c r="AY1417" s="1"/>
      <c r="AZ1417" s="1"/>
      <c r="BA1417" s="1"/>
      <c r="BB1417" s="1"/>
      <c r="BC1417" s="1"/>
      <c r="BD1417" s="1"/>
      <c r="BE1417" s="1"/>
      <c r="BF1417" s="1"/>
      <c r="BG1417" s="1"/>
      <c r="BH1417" s="1"/>
      <c r="BI1417" s="1"/>
      <c r="BJ1417" s="1"/>
      <c r="BK1417" s="1"/>
      <c r="BL1417" s="1"/>
      <c r="BM1417" s="1"/>
      <c r="BN1417" s="1"/>
      <c r="BO1417" s="1"/>
      <c r="BP1417" s="1"/>
    </row>
    <row r="1418" spans="1:68">
      <c r="A1418" s="1"/>
      <c r="B1418" s="1"/>
      <c r="C1418" s="1"/>
      <c r="D1418" s="1"/>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c r="AO1418" s="1"/>
      <c r="AP1418" s="1"/>
      <c r="AQ1418" s="1"/>
      <c r="AR1418" s="1"/>
      <c r="AS1418" s="1"/>
      <c r="AT1418" s="1"/>
      <c r="AU1418" s="1"/>
      <c r="AV1418" s="1"/>
      <c r="AW1418" s="1"/>
      <c r="AX1418" s="1"/>
      <c r="AY1418" s="1"/>
      <c r="AZ1418" s="1"/>
      <c r="BA1418" s="1"/>
      <c r="BB1418" s="1"/>
      <c r="BC1418" s="1"/>
      <c r="BD1418" s="1"/>
      <c r="BE1418" s="1"/>
      <c r="BF1418" s="1"/>
      <c r="BG1418" s="1"/>
      <c r="BH1418" s="1"/>
      <c r="BI1418" s="1"/>
      <c r="BJ1418" s="1"/>
      <c r="BK1418" s="1"/>
      <c r="BL1418" s="1"/>
      <c r="BM1418" s="1"/>
      <c r="BN1418" s="1"/>
      <c r="BO1418" s="1"/>
      <c r="BP1418" s="1"/>
    </row>
    <row r="1419" spans="1:68">
      <c r="A1419" s="1"/>
      <c r="B1419" s="1"/>
      <c r="C1419" s="1"/>
      <c r="D1419" s="1"/>
      <c r="E1419" s="1"/>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c r="AO1419" s="1"/>
      <c r="AP1419" s="1"/>
      <c r="AQ1419" s="1"/>
      <c r="AR1419" s="1"/>
      <c r="AS1419" s="1"/>
      <c r="AT1419" s="1"/>
      <c r="AU1419" s="1"/>
      <c r="AV1419" s="1"/>
      <c r="AW1419" s="1"/>
      <c r="AX1419" s="1"/>
      <c r="AY1419" s="1"/>
      <c r="AZ1419" s="1"/>
      <c r="BA1419" s="1"/>
      <c r="BB1419" s="1"/>
      <c r="BC1419" s="1"/>
      <c r="BD1419" s="1"/>
      <c r="BE1419" s="1"/>
      <c r="BF1419" s="1"/>
      <c r="BG1419" s="1"/>
      <c r="BH1419" s="1"/>
      <c r="BI1419" s="1"/>
      <c r="BJ1419" s="1"/>
      <c r="BK1419" s="1"/>
      <c r="BL1419" s="1"/>
      <c r="BM1419" s="1"/>
      <c r="BN1419" s="1"/>
      <c r="BO1419" s="1"/>
      <c r="BP1419" s="1"/>
    </row>
    <row r="1420" spans="1:68">
      <c r="A1420" s="1"/>
      <c r="B1420" s="1"/>
      <c r="C1420" s="1"/>
      <c r="D1420" s="1"/>
      <c r="E1420" s="1"/>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c r="AO1420" s="1"/>
      <c r="AP1420" s="1"/>
      <c r="AQ1420" s="1"/>
      <c r="AR1420" s="1"/>
      <c r="AS1420" s="1"/>
      <c r="AT1420" s="1"/>
      <c r="AU1420" s="1"/>
      <c r="AV1420" s="1"/>
      <c r="AW1420" s="1"/>
      <c r="AX1420" s="1"/>
      <c r="AY1420" s="1"/>
      <c r="AZ1420" s="1"/>
      <c r="BA1420" s="1"/>
      <c r="BB1420" s="1"/>
      <c r="BC1420" s="1"/>
      <c r="BD1420" s="1"/>
      <c r="BE1420" s="1"/>
      <c r="BF1420" s="1"/>
      <c r="BG1420" s="1"/>
      <c r="BH1420" s="1"/>
      <c r="BI1420" s="1"/>
      <c r="BJ1420" s="1"/>
      <c r="BK1420" s="1"/>
      <c r="BL1420" s="1"/>
      <c r="BM1420" s="1"/>
      <c r="BN1420" s="1"/>
      <c r="BO1420" s="1"/>
      <c r="BP1420" s="1"/>
    </row>
    <row r="1421" spans="1:68">
      <c r="A1421" s="1"/>
      <c r="B1421" s="1"/>
      <c r="C1421" s="1"/>
      <c r="D1421" s="1"/>
      <c r="E1421" s="1"/>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c r="AO1421" s="1"/>
      <c r="AP1421" s="1"/>
      <c r="AQ1421" s="1"/>
      <c r="AR1421" s="1"/>
      <c r="AS1421" s="1"/>
      <c r="AT1421" s="1"/>
      <c r="AU1421" s="1"/>
      <c r="AV1421" s="1"/>
      <c r="AW1421" s="1"/>
      <c r="AX1421" s="1"/>
      <c r="AY1421" s="1"/>
      <c r="AZ1421" s="1"/>
      <c r="BA1421" s="1"/>
      <c r="BB1421" s="1"/>
      <c r="BC1421" s="1"/>
      <c r="BD1421" s="1"/>
      <c r="BE1421" s="1"/>
      <c r="BF1421" s="1"/>
      <c r="BG1421" s="1"/>
      <c r="BH1421" s="1"/>
      <c r="BI1421" s="1"/>
      <c r="BJ1421" s="1"/>
      <c r="BK1421" s="1"/>
      <c r="BL1421" s="1"/>
      <c r="BM1421" s="1"/>
      <c r="BN1421" s="1"/>
      <c r="BO1421" s="1"/>
      <c r="BP1421" s="1"/>
    </row>
    <row r="1422" spans="1:68">
      <c r="A1422" s="1"/>
      <c r="B1422" s="1"/>
      <c r="C1422" s="1"/>
      <c r="D1422" s="1"/>
      <c r="E1422" s="1"/>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c r="AO1422" s="1"/>
      <c r="AP1422" s="1"/>
      <c r="AQ1422" s="1"/>
      <c r="AR1422" s="1"/>
      <c r="AS1422" s="1"/>
      <c r="AT1422" s="1"/>
      <c r="AU1422" s="1"/>
      <c r="AV1422" s="1"/>
      <c r="AW1422" s="1"/>
      <c r="AX1422" s="1"/>
      <c r="AY1422" s="1"/>
      <c r="AZ1422" s="1"/>
      <c r="BA1422" s="1"/>
      <c r="BB1422" s="1"/>
      <c r="BC1422" s="1"/>
      <c r="BD1422" s="1"/>
      <c r="BE1422" s="1"/>
      <c r="BF1422" s="1"/>
      <c r="BG1422" s="1"/>
      <c r="BH1422" s="1"/>
      <c r="BI1422" s="1"/>
      <c r="BJ1422" s="1"/>
      <c r="BK1422" s="1"/>
      <c r="BL1422" s="1"/>
      <c r="BM1422" s="1"/>
      <c r="BN1422" s="1"/>
      <c r="BO1422" s="1"/>
      <c r="BP1422" s="1"/>
    </row>
    <row r="1423" spans="1:68">
      <c r="A1423" s="1"/>
      <c r="B1423" s="1"/>
      <c r="C1423" s="1"/>
      <c r="D1423" s="1"/>
      <c r="E1423" s="1"/>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c r="AO1423" s="1"/>
      <c r="AP1423" s="1"/>
      <c r="AQ1423" s="1"/>
      <c r="AR1423" s="1"/>
      <c r="AS1423" s="1"/>
      <c r="AT1423" s="1"/>
      <c r="AU1423" s="1"/>
      <c r="AV1423" s="1"/>
      <c r="AW1423" s="1"/>
      <c r="AX1423" s="1"/>
      <c r="AY1423" s="1"/>
      <c r="AZ1423" s="1"/>
      <c r="BA1423" s="1"/>
      <c r="BB1423" s="1"/>
      <c r="BC1423" s="1"/>
      <c r="BD1423" s="1"/>
      <c r="BE1423" s="1"/>
      <c r="BF1423" s="1"/>
      <c r="BG1423" s="1"/>
      <c r="BH1423" s="1"/>
      <c r="BI1423" s="1"/>
      <c r="BJ1423" s="1"/>
      <c r="BK1423" s="1"/>
      <c r="BL1423" s="1"/>
      <c r="BM1423" s="1"/>
      <c r="BN1423" s="1"/>
      <c r="BO1423" s="1"/>
      <c r="BP1423" s="1"/>
    </row>
    <row r="1424" spans="1:68">
      <c r="A1424" s="1"/>
      <c r="B1424" s="1"/>
      <c r="C1424" s="1"/>
      <c r="D1424" s="1"/>
      <c r="E1424" s="1"/>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c r="AO1424" s="1"/>
      <c r="AP1424" s="1"/>
      <c r="AQ1424" s="1"/>
      <c r="AR1424" s="1"/>
      <c r="AS1424" s="1"/>
      <c r="AT1424" s="1"/>
      <c r="AU1424" s="1"/>
      <c r="AV1424" s="1"/>
      <c r="AW1424" s="1"/>
      <c r="AX1424" s="1"/>
      <c r="AY1424" s="1"/>
      <c r="AZ1424" s="1"/>
      <c r="BA1424" s="1"/>
      <c r="BB1424" s="1"/>
      <c r="BC1424" s="1"/>
      <c r="BD1424" s="1"/>
      <c r="BE1424" s="1"/>
      <c r="BF1424" s="1"/>
      <c r="BG1424" s="1"/>
      <c r="BH1424" s="1"/>
      <c r="BI1424" s="1"/>
      <c r="BJ1424" s="1"/>
      <c r="BK1424" s="1"/>
      <c r="BL1424" s="1"/>
      <c r="BM1424" s="1"/>
      <c r="BN1424" s="1"/>
      <c r="BO1424" s="1"/>
      <c r="BP1424" s="1"/>
    </row>
    <row r="1425" spans="1:68">
      <c r="A1425" s="1"/>
      <c r="B1425" s="1"/>
      <c r="C1425" s="1"/>
      <c r="D1425" s="1"/>
      <c r="E1425" s="1"/>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1"/>
      <c r="AI1425" s="1"/>
      <c r="AJ1425" s="1"/>
      <c r="AK1425" s="1"/>
      <c r="AL1425" s="1"/>
      <c r="AM1425" s="1"/>
      <c r="AN1425" s="1"/>
      <c r="AO1425" s="1"/>
      <c r="AP1425" s="1"/>
      <c r="AQ1425" s="1"/>
      <c r="AR1425" s="1"/>
      <c r="AS1425" s="1"/>
      <c r="AT1425" s="1"/>
      <c r="AU1425" s="1"/>
      <c r="AV1425" s="1"/>
      <c r="AW1425" s="1"/>
      <c r="AX1425" s="1"/>
      <c r="AY1425" s="1"/>
      <c r="AZ1425" s="1"/>
      <c r="BA1425" s="1"/>
      <c r="BB1425" s="1"/>
      <c r="BC1425" s="1"/>
      <c r="BD1425" s="1"/>
      <c r="BE1425" s="1"/>
      <c r="BF1425" s="1"/>
      <c r="BG1425" s="1"/>
      <c r="BH1425" s="1"/>
      <c r="BI1425" s="1"/>
      <c r="BJ1425" s="1"/>
      <c r="BK1425" s="1"/>
      <c r="BL1425" s="1"/>
      <c r="BM1425" s="1"/>
      <c r="BN1425" s="1"/>
      <c r="BO1425" s="1"/>
      <c r="BP1425" s="1"/>
    </row>
    <row r="1426" spans="1:68">
      <c r="A1426" s="1"/>
      <c r="B1426" s="1"/>
      <c r="C1426" s="1"/>
      <c r="D1426" s="1"/>
      <c r="E1426" s="1"/>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c r="AO1426" s="1"/>
      <c r="AP1426" s="1"/>
      <c r="AQ1426" s="1"/>
      <c r="AR1426" s="1"/>
      <c r="AS1426" s="1"/>
      <c r="AT1426" s="1"/>
      <c r="AU1426" s="1"/>
      <c r="AV1426" s="1"/>
      <c r="AW1426" s="1"/>
      <c r="AX1426" s="1"/>
      <c r="AY1426" s="1"/>
      <c r="AZ1426" s="1"/>
      <c r="BA1426" s="1"/>
      <c r="BB1426" s="1"/>
      <c r="BC1426" s="1"/>
      <c r="BD1426" s="1"/>
      <c r="BE1426" s="1"/>
      <c r="BF1426" s="1"/>
      <c r="BG1426" s="1"/>
      <c r="BH1426" s="1"/>
      <c r="BI1426" s="1"/>
      <c r="BJ1426" s="1"/>
      <c r="BK1426" s="1"/>
      <c r="BL1426" s="1"/>
      <c r="BM1426" s="1"/>
      <c r="BN1426" s="1"/>
      <c r="BO1426" s="1"/>
      <c r="BP1426" s="1"/>
    </row>
    <row r="1427" spans="1:68">
      <c r="A1427" s="1"/>
      <c r="B1427" s="1"/>
      <c r="C1427" s="1"/>
      <c r="D1427" s="1"/>
      <c r="E1427" s="1"/>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c r="AO1427" s="1"/>
      <c r="AP1427" s="1"/>
      <c r="AQ1427" s="1"/>
      <c r="AR1427" s="1"/>
      <c r="AS1427" s="1"/>
      <c r="AT1427" s="1"/>
      <c r="AU1427" s="1"/>
      <c r="AV1427" s="1"/>
      <c r="AW1427" s="1"/>
      <c r="AX1427" s="1"/>
      <c r="AY1427" s="1"/>
      <c r="AZ1427" s="1"/>
      <c r="BA1427" s="1"/>
      <c r="BB1427" s="1"/>
      <c r="BC1427" s="1"/>
      <c r="BD1427" s="1"/>
      <c r="BE1427" s="1"/>
      <c r="BF1427" s="1"/>
      <c r="BG1427" s="1"/>
      <c r="BH1427" s="1"/>
      <c r="BI1427" s="1"/>
      <c r="BJ1427" s="1"/>
      <c r="BK1427" s="1"/>
      <c r="BL1427" s="1"/>
      <c r="BM1427" s="1"/>
      <c r="BN1427" s="1"/>
      <c r="BO1427" s="1"/>
      <c r="BP1427" s="1"/>
    </row>
    <row r="1428" spans="1:68">
      <c r="A1428" s="1"/>
      <c r="B1428" s="1"/>
      <c r="C1428" s="1"/>
      <c r="D1428" s="1"/>
      <c r="E1428" s="1"/>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c r="AO1428" s="1"/>
      <c r="AP1428" s="1"/>
      <c r="AQ1428" s="1"/>
      <c r="AR1428" s="1"/>
      <c r="AS1428" s="1"/>
      <c r="AT1428" s="1"/>
      <c r="AU1428" s="1"/>
      <c r="AV1428" s="1"/>
      <c r="AW1428" s="1"/>
      <c r="AX1428" s="1"/>
      <c r="AY1428" s="1"/>
      <c r="AZ1428" s="1"/>
      <c r="BA1428" s="1"/>
      <c r="BB1428" s="1"/>
      <c r="BC1428" s="1"/>
      <c r="BD1428" s="1"/>
      <c r="BE1428" s="1"/>
      <c r="BF1428" s="1"/>
      <c r="BG1428" s="1"/>
      <c r="BH1428" s="1"/>
      <c r="BI1428" s="1"/>
      <c r="BJ1428" s="1"/>
      <c r="BK1428" s="1"/>
      <c r="BL1428" s="1"/>
      <c r="BM1428" s="1"/>
      <c r="BN1428" s="1"/>
      <c r="BO1428" s="1"/>
      <c r="BP1428" s="1"/>
    </row>
    <row r="1429" spans="1:68">
      <c r="A1429" s="1"/>
      <c r="B1429" s="1"/>
      <c r="C1429" s="1"/>
      <c r="D1429" s="1"/>
      <c r="E1429" s="1"/>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c r="AO1429" s="1"/>
      <c r="AP1429" s="1"/>
      <c r="AQ1429" s="1"/>
      <c r="AR1429" s="1"/>
      <c r="AS1429" s="1"/>
      <c r="AT1429" s="1"/>
      <c r="AU1429" s="1"/>
      <c r="AV1429" s="1"/>
      <c r="AW1429" s="1"/>
      <c r="AX1429" s="1"/>
      <c r="AY1429" s="1"/>
      <c r="AZ1429" s="1"/>
      <c r="BA1429" s="1"/>
      <c r="BB1429" s="1"/>
      <c r="BC1429" s="1"/>
      <c r="BD1429" s="1"/>
      <c r="BE1429" s="1"/>
      <c r="BF1429" s="1"/>
      <c r="BG1429" s="1"/>
      <c r="BH1429" s="1"/>
      <c r="BI1429" s="1"/>
      <c r="BJ1429" s="1"/>
      <c r="BK1429" s="1"/>
      <c r="BL1429" s="1"/>
      <c r="BM1429" s="1"/>
      <c r="BN1429" s="1"/>
      <c r="BO1429" s="1"/>
      <c r="BP1429" s="1"/>
    </row>
    <row r="1430" spans="1:68">
      <c r="A1430" s="1"/>
      <c r="B1430" s="1"/>
      <c r="C1430" s="1"/>
      <c r="D1430" s="1"/>
      <c r="E1430" s="1"/>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c r="AO1430" s="1"/>
      <c r="AP1430" s="1"/>
      <c r="AQ1430" s="1"/>
      <c r="AR1430" s="1"/>
      <c r="AS1430" s="1"/>
      <c r="AT1430" s="1"/>
      <c r="AU1430" s="1"/>
      <c r="AV1430" s="1"/>
      <c r="AW1430" s="1"/>
      <c r="AX1430" s="1"/>
      <c r="AY1430" s="1"/>
      <c r="AZ1430" s="1"/>
      <c r="BA1430" s="1"/>
      <c r="BB1430" s="1"/>
      <c r="BC1430" s="1"/>
      <c r="BD1430" s="1"/>
      <c r="BE1430" s="1"/>
      <c r="BF1430" s="1"/>
      <c r="BG1430" s="1"/>
      <c r="BH1430" s="1"/>
      <c r="BI1430" s="1"/>
      <c r="BJ1430" s="1"/>
      <c r="BK1430" s="1"/>
      <c r="BL1430" s="1"/>
      <c r="BM1430" s="1"/>
      <c r="BN1430" s="1"/>
      <c r="BO1430" s="1"/>
      <c r="BP1430" s="1"/>
    </row>
    <row r="1431" spans="1:68">
      <c r="A1431" s="1"/>
      <c r="B1431" s="1"/>
      <c r="C1431" s="1"/>
      <c r="D1431" s="1"/>
      <c r="E1431" s="1"/>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c r="AO1431" s="1"/>
      <c r="AP1431" s="1"/>
      <c r="AQ1431" s="1"/>
      <c r="AR1431" s="1"/>
      <c r="AS1431" s="1"/>
      <c r="AT1431" s="1"/>
      <c r="AU1431" s="1"/>
      <c r="AV1431" s="1"/>
      <c r="AW1431" s="1"/>
      <c r="AX1431" s="1"/>
      <c r="AY1431" s="1"/>
      <c r="AZ1431" s="1"/>
      <c r="BA1431" s="1"/>
      <c r="BB1431" s="1"/>
      <c r="BC1431" s="1"/>
      <c r="BD1431" s="1"/>
      <c r="BE1431" s="1"/>
      <c r="BF1431" s="1"/>
      <c r="BG1431" s="1"/>
      <c r="BH1431" s="1"/>
      <c r="BI1431" s="1"/>
      <c r="BJ1431" s="1"/>
      <c r="BK1431" s="1"/>
      <c r="BL1431" s="1"/>
      <c r="BM1431" s="1"/>
      <c r="BN1431" s="1"/>
      <c r="BO1431" s="1"/>
      <c r="BP1431" s="1"/>
    </row>
    <row r="1432" spans="1:68">
      <c r="A1432" s="1"/>
      <c r="B1432" s="1"/>
      <c r="C1432" s="1"/>
      <c r="D1432" s="1"/>
      <c r="E1432" s="1"/>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c r="AO1432" s="1"/>
      <c r="AP1432" s="1"/>
      <c r="AQ1432" s="1"/>
      <c r="AR1432" s="1"/>
      <c r="AS1432" s="1"/>
      <c r="AT1432" s="1"/>
      <c r="AU1432" s="1"/>
      <c r="AV1432" s="1"/>
      <c r="AW1432" s="1"/>
      <c r="AX1432" s="1"/>
      <c r="AY1432" s="1"/>
      <c r="AZ1432" s="1"/>
      <c r="BA1432" s="1"/>
      <c r="BB1432" s="1"/>
      <c r="BC1432" s="1"/>
      <c r="BD1432" s="1"/>
      <c r="BE1432" s="1"/>
      <c r="BF1432" s="1"/>
      <c r="BG1432" s="1"/>
      <c r="BH1432" s="1"/>
      <c r="BI1432" s="1"/>
      <c r="BJ1432" s="1"/>
      <c r="BK1432" s="1"/>
      <c r="BL1432" s="1"/>
      <c r="BM1432" s="1"/>
      <c r="BN1432" s="1"/>
      <c r="BO1432" s="1"/>
      <c r="BP1432" s="1"/>
    </row>
    <row r="1433" spans="1:68">
      <c r="A1433" s="1"/>
      <c r="B1433" s="1"/>
      <c r="C1433" s="1"/>
      <c r="D1433" s="1"/>
      <c r="E1433" s="1"/>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c r="AO1433" s="1"/>
      <c r="AP1433" s="1"/>
      <c r="AQ1433" s="1"/>
      <c r="AR1433" s="1"/>
      <c r="AS1433" s="1"/>
      <c r="AT1433" s="1"/>
      <c r="AU1433" s="1"/>
      <c r="AV1433" s="1"/>
      <c r="AW1433" s="1"/>
      <c r="AX1433" s="1"/>
      <c r="AY1433" s="1"/>
      <c r="AZ1433" s="1"/>
      <c r="BA1433" s="1"/>
      <c r="BB1433" s="1"/>
      <c r="BC1433" s="1"/>
      <c r="BD1433" s="1"/>
      <c r="BE1433" s="1"/>
      <c r="BF1433" s="1"/>
      <c r="BG1433" s="1"/>
      <c r="BH1433" s="1"/>
      <c r="BI1433" s="1"/>
      <c r="BJ1433" s="1"/>
      <c r="BK1433" s="1"/>
      <c r="BL1433" s="1"/>
      <c r="BM1433" s="1"/>
      <c r="BN1433" s="1"/>
      <c r="BO1433" s="1"/>
      <c r="BP1433" s="1"/>
    </row>
    <row r="1434" spans="1:68">
      <c r="A1434" s="1"/>
      <c r="B1434" s="1"/>
      <c r="C1434" s="1"/>
      <c r="D1434" s="1"/>
      <c r="E1434" s="1"/>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c r="AO1434" s="1"/>
      <c r="AP1434" s="1"/>
      <c r="AQ1434" s="1"/>
      <c r="AR1434" s="1"/>
      <c r="AS1434" s="1"/>
      <c r="AT1434" s="1"/>
      <c r="AU1434" s="1"/>
      <c r="AV1434" s="1"/>
      <c r="AW1434" s="1"/>
      <c r="AX1434" s="1"/>
      <c r="AY1434" s="1"/>
      <c r="AZ1434" s="1"/>
      <c r="BA1434" s="1"/>
      <c r="BB1434" s="1"/>
      <c r="BC1434" s="1"/>
      <c r="BD1434" s="1"/>
      <c r="BE1434" s="1"/>
      <c r="BF1434" s="1"/>
      <c r="BG1434" s="1"/>
      <c r="BH1434" s="1"/>
      <c r="BI1434" s="1"/>
      <c r="BJ1434" s="1"/>
      <c r="BK1434" s="1"/>
      <c r="BL1434" s="1"/>
      <c r="BM1434" s="1"/>
      <c r="BN1434" s="1"/>
      <c r="BO1434" s="1"/>
      <c r="BP1434" s="1"/>
    </row>
    <row r="1435" spans="1:68">
      <c r="A1435" s="1"/>
      <c r="B1435" s="1"/>
      <c r="C1435" s="1"/>
      <c r="D1435" s="1"/>
      <c r="E1435" s="1"/>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c r="AO1435" s="1"/>
      <c r="AP1435" s="1"/>
      <c r="AQ1435" s="1"/>
      <c r="AR1435" s="1"/>
      <c r="AS1435" s="1"/>
      <c r="AT1435" s="1"/>
      <c r="AU1435" s="1"/>
      <c r="AV1435" s="1"/>
      <c r="AW1435" s="1"/>
      <c r="AX1435" s="1"/>
      <c r="AY1435" s="1"/>
      <c r="AZ1435" s="1"/>
      <c r="BA1435" s="1"/>
      <c r="BB1435" s="1"/>
      <c r="BC1435" s="1"/>
      <c r="BD1435" s="1"/>
      <c r="BE1435" s="1"/>
      <c r="BF1435" s="1"/>
      <c r="BG1435" s="1"/>
      <c r="BH1435" s="1"/>
      <c r="BI1435" s="1"/>
      <c r="BJ1435" s="1"/>
      <c r="BK1435" s="1"/>
      <c r="BL1435" s="1"/>
      <c r="BM1435" s="1"/>
      <c r="BN1435" s="1"/>
      <c r="BO1435" s="1"/>
      <c r="BP1435" s="1"/>
    </row>
    <row r="1436" spans="1:68">
      <c r="A1436" s="1"/>
      <c r="B1436" s="1"/>
      <c r="C1436" s="1"/>
      <c r="D1436" s="1"/>
      <c r="E1436" s="1"/>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c r="AO1436" s="1"/>
      <c r="AP1436" s="1"/>
      <c r="AQ1436" s="1"/>
      <c r="AR1436" s="1"/>
      <c r="AS1436" s="1"/>
      <c r="AT1436" s="1"/>
      <c r="AU1436" s="1"/>
      <c r="AV1436" s="1"/>
      <c r="AW1436" s="1"/>
      <c r="AX1436" s="1"/>
      <c r="AY1436" s="1"/>
      <c r="AZ1436" s="1"/>
      <c r="BA1436" s="1"/>
      <c r="BB1436" s="1"/>
      <c r="BC1436" s="1"/>
      <c r="BD1436" s="1"/>
      <c r="BE1436" s="1"/>
      <c r="BF1436" s="1"/>
      <c r="BG1436" s="1"/>
      <c r="BH1436" s="1"/>
      <c r="BI1436" s="1"/>
      <c r="BJ1436" s="1"/>
      <c r="BK1436" s="1"/>
      <c r="BL1436" s="1"/>
      <c r="BM1436" s="1"/>
      <c r="BN1436" s="1"/>
      <c r="BO1436" s="1"/>
      <c r="BP1436" s="1"/>
    </row>
    <row r="1437" spans="1:68">
      <c r="A1437" s="1"/>
      <c r="B1437" s="1"/>
      <c r="C1437" s="1"/>
      <c r="D1437" s="1"/>
      <c r="E1437" s="1"/>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c r="AO1437" s="1"/>
      <c r="AP1437" s="1"/>
      <c r="AQ1437" s="1"/>
      <c r="AR1437" s="1"/>
      <c r="AS1437" s="1"/>
      <c r="AT1437" s="1"/>
      <c r="AU1437" s="1"/>
      <c r="AV1437" s="1"/>
      <c r="AW1437" s="1"/>
      <c r="AX1437" s="1"/>
      <c r="AY1437" s="1"/>
      <c r="AZ1437" s="1"/>
      <c r="BA1437" s="1"/>
      <c r="BB1437" s="1"/>
      <c r="BC1437" s="1"/>
      <c r="BD1437" s="1"/>
      <c r="BE1437" s="1"/>
      <c r="BF1437" s="1"/>
      <c r="BG1437" s="1"/>
      <c r="BH1437" s="1"/>
      <c r="BI1437" s="1"/>
      <c r="BJ1437" s="1"/>
      <c r="BK1437" s="1"/>
      <c r="BL1437" s="1"/>
      <c r="BM1437" s="1"/>
      <c r="BN1437" s="1"/>
      <c r="BO1437" s="1"/>
      <c r="BP1437" s="1"/>
    </row>
    <row r="1438" spans="1:68">
      <c r="A1438" s="1"/>
      <c r="B1438" s="1"/>
      <c r="C1438" s="1"/>
      <c r="D1438" s="1"/>
      <c r="E1438" s="1"/>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c r="AO1438" s="1"/>
      <c r="AP1438" s="1"/>
      <c r="AQ1438" s="1"/>
      <c r="AR1438" s="1"/>
      <c r="AS1438" s="1"/>
      <c r="AT1438" s="1"/>
      <c r="AU1438" s="1"/>
      <c r="AV1438" s="1"/>
      <c r="AW1438" s="1"/>
      <c r="AX1438" s="1"/>
      <c r="AY1438" s="1"/>
      <c r="AZ1438" s="1"/>
      <c r="BA1438" s="1"/>
      <c r="BB1438" s="1"/>
      <c r="BC1438" s="1"/>
      <c r="BD1438" s="1"/>
      <c r="BE1438" s="1"/>
      <c r="BF1438" s="1"/>
      <c r="BG1438" s="1"/>
      <c r="BH1438" s="1"/>
      <c r="BI1438" s="1"/>
      <c r="BJ1438" s="1"/>
      <c r="BK1438" s="1"/>
      <c r="BL1438" s="1"/>
      <c r="BM1438" s="1"/>
      <c r="BN1438" s="1"/>
      <c r="BO1438" s="1"/>
      <c r="BP1438" s="1"/>
    </row>
    <row r="1439" spans="1:68">
      <c r="A1439" s="1"/>
      <c r="B1439" s="1"/>
      <c r="C1439" s="1"/>
      <c r="D1439" s="1"/>
      <c r="E1439" s="1"/>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c r="AO1439" s="1"/>
      <c r="AP1439" s="1"/>
      <c r="AQ1439" s="1"/>
      <c r="AR1439" s="1"/>
      <c r="AS1439" s="1"/>
      <c r="AT1439" s="1"/>
      <c r="AU1439" s="1"/>
      <c r="AV1439" s="1"/>
      <c r="AW1439" s="1"/>
      <c r="AX1439" s="1"/>
      <c r="AY1439" s="1"/>
      <c r="AZ1439" s="1"/>
      <c r="BA1439" s="1"/>
      <c r="BB1439" s="1"/>
      <c r="BC1439" s="1"/>
      <c r="BD1439" s="1"/>
      <c r="BE1439" s="1"/>
      <c r="BF1439" s="1"/>
      <c r="BG1439" s="1"/>
      <c r="BH1439" s="1"/>
      <c r="BI1439" s="1"/>
      <c r="BJ1439" s="1"/>
      <c r="BK1439" s="1"/>
      <c r="BL1439" s="1"/>
      <c r="BM1439" s="1"/>
      <c r="BN1439" s="1"/>
      <c r="BO1439" s="1"/>
      <c r="BP1439" s="1"/>
    </row>
    <row r="1440" spans="1:68">
      <c r="A1440" s="1"/>
      <c r="B1440" s="1"/>
      <c r="C1440" s="1"/>
      <c r="D1440" s="1"/>
      <c r="E1440" s="1"/>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c r="AO1440" s="1"/>
      <c r="AP1440" s="1"/>
      <c r="AQ1440" s="1"/>
      <c r="AR1440" s="1"/>
      <c r="AS1440" s="1"/>
      <c r="AT1440" s="1"/>
      <c r="AU1440" s="1"/>
      <c r="AV1440" s="1"/>
      <c r="AW1440" s="1"/>
      <c r="AX1440" s="1"/>
      <c r="AY1440" s="1"/>
      <c r="AZ1440" s="1"/>
      <c r="BA1440" s="1"/>
      <c r="BB1440" s="1"/>
      <c r="BC1440" s="1"/>
      <c r="BD1440" s="1"/>
      <c r="BE1440" s="1"/>
      <c r="BF1440" s="1"/>
      <c r="BG1440" s="1"/>
      <c r="BH1440" s="1"/>
      <c r="BI1440" s="1"/>
      <c r="BJ1440" s="1"/>
      <c r="BK1440" s="1"/>
      <c r="BL1440" s="1"/>
      <c r="BM1440" s="1"/>
      <c r="BN1440" s="1"/>
      <c r="BO1440" s="1"/>
      <c r="BP1440" s="1"/>
    </row>
    <row r="1441" spans="1:68">
      <c r="A1441" s="1"/>
      <c r="B1441" s="1"/>
      <c r="C1441" s="1"/>
      <c r="D1441" s="1"/>
      <c r="E1441" s="1"/>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c r="AO1441" s="1"/>
      <c r="AP1441" s="1"/>
      <c r="AQ1441" s="1"/>
      <c r="AR1441" s="1"/>
      <c r="AS1441" s="1"/>
      <c r="AT1441" s="1"/>
      <c r="AU1441" s="1"/>
      <c r="AV1441" s="1"/>
      <c r="AW1441" s="1"/>
      <c r="AX1441" s="1"/>
      <c r="AY1441" s="1"/>
      <c r="AZ1441" s="1"/>
      <c r="BA1441" s="1"/>
      <c r="BB1441" s="1"/>
      <c r="BC1441" s="1"/>
      <c r="BD1441" s="1"/>
      <c r="BE1441" s="1"/>
      <c r="BF1441" s="1"/>
      <c r="BG1441" s="1"/>
      <c r="BH1441" s="1"/>
      <c r="BI1441" s="1"/>
      <c r="BJ1441" s="1"/>
      <c r="BK1441" s="1"/>
      <c r="BL1441" s="1"/>
      <c r="BM1441" s="1"/>
      <c r="BN1441" s="1"/>
      <c r="BO1441" s="1"/>
      <c r="BP1441" s="1"/>
    </row>
    <row r="1442" spans="1:68">
      <c r="A1442" s="1"/>
      <c r="B1442" s="1"/>
      <c r="C1442" s="1"/>
      <c r="D1442" s="1"/>
      <c r="E1442" s="1"/>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c r="AO1442" s="1"/>
      <c r="AP1442" s="1"/>
      <c r="AQ1442" s="1"/>
      <c r="AR1442" s="1"/>
      <c r="AS1442" s="1"/>
      <c r="AT1442" s="1"/>
      <c r="AU1442" s="1"/>
      <c r="AV1442" s="1"/>
      <c r="AW1442" s="1"/>
      <c r="AX1442" s="1"/>
      <c r="AY1442" s="1"/>
      <c r="AZ1442" s="1"/>
      <c r="BA1442" s="1"/>
      <c r="BB1442" s="1"/>
      <c r="BC1442" s="1"/>
      <c r="BD1442" s="1"/>
      <c r="BE1442" s="1"/>
      <c r="BF1442" s="1"/>
      <c r="BG1442" s="1"/>
      <c r="BH1442" s="1"/>
      <c r="BI1442" s="1"/>
      <c r="BJ1442" s="1"/>
      <c r="BK1442" s="1"/>
      <c r="BL1442" s="1"/>
      <c r="BM1442" s="1"/>
      <c r="BN1442" s="1"/>
      <c r="BO1442" s="1"/>
      <c r="BP1442" s="1"/>
    </row>
    <row r="1443" spans="1:68">
      <c r="A1443" s="1"/>
      <c r="B1443" s="1"/>
      <c r="C1443" s="1"/>
      <c r="D1443" s="1"/>
      <c r="E1443" s="1"/>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c r="AO1443" s="1"/>
      <c r="AP1443" s="1"/>
      <c r="AQ1443" s="1"/>
      <c r="AR1443" s="1"/>
      <c r="AS1443" s="1"/>
      <c r="AT1443" s="1"/>
      <c r="AU1443" s="1"/>
      <c r="AV1443" s="1"/>
      <c r="AW1443" s="1"/>
      <c r="AX1443" s="1"/>
      <c r="AY1443" s="1"/>
      <c r="AZ1443" s="1"/>
      <c r="BA1443" s="1"/>
      <c r="BB1443" s="1"/>
      <c r="BC1443" s="1"/>
      <c r="BD1443" s="1"/>
      <c r="BE1443" s="1"/>
      <c r="BF1443" s="1"/>
      <c r="BG1443" s="1"/>
      <c r="BH1443" s="1"/>
      <c r="BI1443" s="1"/>
      <c r="BJ1443" s="1"/>
      <c r="BK1443" s="1"/>
      <c r="BL1443" s="1"/>
      <c r="BM1443" s="1"/>
      <c r="BN1443" s="1"/>
      <c r="BO1443" s="1"/>
      <c r="BP1443" s="1"/>
    </row>
    <row r="1444" spans="1:68">
      <c r="A1444" s="1"/>
      <c r="B1444" s="1"/>
      <c r="C1444" s="1"/>
      <c r="D1444" s="1"/>
      <c r="E1444" s="1"/>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c r="AO1444" s="1"/>
      <c r="AP1444" s="1"/>
      <c r="AQ1444" s="1"/>
      <c r="AR1444" s="1"/>
      <c r="AS1444" s="1"/>
      <c r="AT1444" s="1"/>
      <c r="AU1444" s="1"/>
      <c r="AV1444" s="1"/>
      <c r="AW1444" s="1"/>
      <c r="AX1444" s="1"/>
      <c r="AY1444" s="1"/>
      <c r="AZ1444" s="1"/>
      <c r="BA1444" s="1"/>
      <c r="BB1444" s="1"/>
      <c r="BC1444" s="1"/>
      <c r="BD1444" s="1"/>
      <c r="BE1444" s="1"/>
      <c r="BF1444" s="1"/>
      <c r="BG1444" s="1"/>
      <c r="BH1444" s="1"/>
      <c r="BI1444" s="1"/>
      <c r="BJ1444" s="1"/>
      <c r="BK1444" s="1"/>
      <c r="BL1444" s="1"/>
      <c r="BM1444" s="1"/>
      <c r="BN1444" s="1"/>
      <c r="BO1444" s="1"/>
      <c r="BP1444" s="1"/>
    </row>
    <row r="1445" spans="1:68">
      <c r="A1445" s="1"/>
      <c r="B1445" s="1"/>
      <c r="C1445" s="1"/>
      <c r="D1445" s="1"/>
      <c r="E1445" s="1"/>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c r="AO1445" s="1"/>
      <c r="AP1445" s="1"/>
      <c r="AQ1445" s="1"/>
      <c r="AR1445" s="1"/>
      <c r="AS1445" s="1"/>
      <c r="AT1445" s="1"/>
      <c r="AU1445" s="1"/>
      <c r="AV1445" s="1"/>
      <c r="AW1445" s="1"/>
      <c r="AX1445" s="1"/>
      <c r="AY1445" s="1"/>
      <c r="AZ1445" s="1"/>
      <c r="BA1445" s="1"/>
      <c r="BB1445" s="1"/>
      <c r="BC1445" s="1"/>
      <c r="BD1445" s="1"/>
      <c r="BE1445" s="1"/>
      <c r="BF1445" s="1"/>
      <c r="BG1445" s="1"/>
      <c r="BH1445" s="1"/>
      <c r="BI1445" s="1"/>
      <c r="BJ1445" s="1"/>
      <c r="BK1445" s="1"/>
      <c r="BL1445" s="1"/>
      <c r="BM1445" s="1"/>
      <c r="BN1445" s="1"/>
      <c r="BO1445" s="1"/>
      <c r="BP1445" s="1"/>
    </row>
    <row r="1446" spans="1:68">
      <c r="A1446" s="1"/>
      <c r="B1446" s="1"/>
      <c r="C1446" s="1"/>
      <c r="D1446" s="1"/>
      <c r="E1446" s="1"/>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c r="AO1446" s="1"/>
      <c r="AP1446" s="1"/>
      <c r="AQ1446" s="1"/>
      <c r="AR1446" s="1"/>
      <c r="AS1446" s="1"/>
      <c r="AT1446" s="1"/>
      <c r="AU1446" s="1"/>
      <c r="AV1446" s="1"/>
      <c r="AW1446" s="1"/>
      <c r="AX1446" s="1"/>
      <c r="AY1446" s="1"/>
      <c r="AZ1446" s="1"/>
      <c r="BA1446" s="1"/>
      <c r="BB1446" s="1"/>
      <c r="BC1446" s="1"/>
      <c r="BD1446" s="1"/>
      <c r="BE1446" s="1"/>
      <c r="BF1446" s="1"/>
      <c r="BG1446" s="1"/>
      <c r="BH1446" s="1"/>
      <c r="BI1446" s="1"/>
      <c r="BJ1446" s="1"/>
      <c r="BK1446" s="1"/>
      <c r="BL1446" s="1"/>
      <c r="BM1446" s="1"/>
      <c r="BN1446" s="1"/>
      <c r="BO1446" s="1"/>
      <c r="BP1446" s="1"/>
    </row>
    <row r="1447" spans="1:68">
      <c r="A1447" s="1"/>
      <c r="B1447" s="1"/>
      <c r="C1447" s="1"/>
      <c r="D1447" s="1"/>
      <c r="E1447" s="1"/>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c r="AO1447" s="1"/>
      <c r="AP1447" s="1"/>
      <c r="AQ1447" s="1"/>
      <c r="AR1447" s="1"/>
      <c r="AS1447" s="1"/>
      <c r="AT1447" s="1"/>
      <c r="AU1447" s="1"/>
      <c r="AV1447" s="1"/>
      <c r="AW1447" s="1"/>
      <c r="AX1447" s="1"/>
      <c r="AY1447" s="1"/>
      <c r="AZ1447" s="1"/>
      <c r="BA1447" s="1"/>
      <c r="BB1447" s="1"/>
      <c r="BC1447" s="1"/>
      <c r="BD1447" s="1"/>
      <c r="BE1447" s="1"/>
      <c r="BF1447" s="1"/>
      <c r="BG1447" s="1"/>
      <c r="BH1447" s="1"/>
      <c r="BI1447" s="1"/>
      <c r="BJ1447" s="1"/>
      <c r="BK1447" s="1"/>
      <c r="BL1447" s="1"/>
      <c r="BM1447" s="1"/>
      <c r="BN1447" s="1"/>
      <c r="BO1447" s="1"/>
      <c r="BP1447" s="1"/>
    </row>
    <row r="1448" spans="1:68">
      <c r="A1448" s="1"/>
      <c r="B1448" s="1"/>
      <c r="C1448" s="1"/>
      <c r="D1448" s="1"/>
      <c r="E1448" s="1"/>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c r="AO1448" s="1"/>
      <c r="AP1448" s="1"/>
      <c r="AQ1448" s="1"/>
      <c r="AR1448" s="1"/>
      <c r="AS1448" s="1"/>
      <c r="AT1448" s="1"/>
      <c r="AU1448" s="1"/>
      <c r="AV1448" s="1"/>
      <c r="AW1448" s="1"/>
      <c r="AX1448" s="1"/>
      <c r="AY1448" s="1"/>
      <c r="AZ1448" s="1"/>
      <c r="BA1448" s="1"/>
      <c r="BB1448" s="1"/>
      <c r="BC1448" s="1"/>
      <c r="BD1448" s="1"/>
      <c r="BE1448" s="1"/>
      <c r="BF1448" s="1"/>
      <c r="BG1448" s="1"/>
      <c r="BH1448" s="1"/>
      <c r="BI1448" s="1"/>
      <c r="BJ1448" s="1"/>
      <c r="BK1448" s="1"/>
      <c r="BL1448" s="1"/>
      <c r="BM1448" s="1"/>
      <c r="BN1448" s="1"/>
      <c r="BO1448" s="1"/>
      <c r="BP1448" s="1"/>
    </row>
    <row r="1449" spans="1:68">
      <c r="A1449" s="1"/>
      <c r="B1449" s="1"/>
      <c r="C1449" s="1"/>
      <c r="D1449" s="1"/>
      <c r="E1449" s="1"/>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c r="AO1449" s="1"/>
      <c r="AP1449" s="1"/>
      <c r="AQ1449" s="1"/>
      <c r="AR1449" s="1"/>
      <c r="AS1449" s="1"/>
      <c r="AT1449" s="1"/>
      <c r="AU1449" s="1"/>
      <c r="AV1449" s="1"/>
      <c r="AW1449" s="1"/>
      <c r="AX1449" s="1"/>
      <c r="AY1449" s="1"/>
      <c r="AZ1449" s="1"/>
      <c r="BA1449" s="1"/>
      <c r="BB1449" s="1"/>
      <c r="BC1449" s="1"/>
      <c r="BD1449" s="1"/>
      <c r="BE1449" s="1"/>
      <c r="BF1449" s="1"/>
      <c r="BG1449" s="1"/>
      <c r="BH1449" s="1"/>
      <c r="BI1449" s="1"/>
      <c r="BJ1449" s="1"/>
      <c r="BK1449" s="1"/>
      <c r="BL1449" s="1"/>
      <c r="BM1449" s="1"/>
      <c r="BN1449" s="1"/>
      <c r="BO1449" s="1"/>
      <c r="BP1449" s="1"/>
    </row>
    <row r="1450" spans="1:68">
      <c r="A1450" s="1"/>
      <c r="B1450" s="1"/>
      <c r="C1450" s="1"/>
      <c r="D1450" s="1"/>
      <c r="E1450" s="1"/>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c r="AO1450" s="1"/>
      <c r="AP1450" s="1"/>
      <c r="AQ1450" s="1"/>
      <c r="AR1450" s="1"/>
      <c r="AS1450" s="1"/>
      <c r="AT1450" s="1"/>
      <c r="AU1450" s="1"/>
      <c r="AV1450" s="1"/>
      <c r="AW1450" s="1"/>
      <c r="AX1450" s="1"/>
      <c r="AY1450" s="1"/>
      <c r="AZ1450" s="1"/>
      <c r="BA1450" s="1"/>
      <c r="BB1450" s="1"/>
      <c r="BC1450" s="1"/>
      <c r="BD1450" s="1"/>
      <c r="BE1450" s="1"/>
      <c r="BF1450" s="1"/>
      <c r="BG1450" s="1"/>
      <c r="BH1450" s="1"/>
      <c r="BI1450" s="1"/>
      <c r="BJ1450" s="1"/>
      <c r="BK1450" s="1"/>
      <c r="BL1450" s="1"/>
      <c r="BM1450" s="1"/>
      <c r="BN1450" s="1"/>
      <c r="BO1450" s="1"/>
      <c r="BP1450" s="1"/>
    </row>
    <row r="1451" spans="1:68">
      <c r="A1451" s="1"/>
      <c r="B1451" s="1"/>
      <c r="C1451" s="1"/>
      <c r="D1451" s="1"/>
      <c r="E1451" s="1"/>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c r="AO1451" s="1"/>
      <c r="AP1451" s="1"/>
      <c r="AQ1451" s="1"/>
      <c r="AR1451" s="1"/>
      <c r="AS1451" s="1"/>
      <c r="AT1451" s="1"/>
      <c r="AU1451" s="1"/>
      <c r="AV1451" s="1"/>
      <c r="AW1451" s="1"/>
      <c r="AX1451" s="1"/>
      <c r="AY1451" s="1"/>
      <c r="AZ1451" s="1"/>
      <c r="BA1451" s="1"/>
      <c r="BB1451" s="1"/>
      <c r="BC1451" s="1"/>
      <c r="BD1451" s="1"/>
      <c r="BE1451" s="1"/>
      <c r="BF1451" s="1"/>
      <c r="BG1451" s="1"/>
      <c r="BH1451" s="1"/>
      <c r="BI1451" s="1"/>
      <c r="BJ1451" s="1"/>
      <c r="BK1451" s="1"/>
      <c r="BL1451" s="1"/>
      <c r="BM1451" s="1"/>
      <c r="BN1451" s="1"/>
      <c r="BO1451" s="1"/>
      <c r="BP1451" s="1"/>
    </row>
    <row r="1452" spans="1:68">
      <c r="A1452" s="1"/>
      <c r="B1452" s="1"/>
      <c r="C1452" s="1"/>
      <c r="D1452" s="1"/>
      <c r="E1452" s="1"/>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c r="AO1452" s="1"/>
      <c r="AP1452" s="1"/>
      <c r="AQ1452" s="1"/>
      <c r="AR1452" s="1"/>
      <c r="AS1452" s="1"/>
      <c r="AT1452" s="1"/>
      <c r="AU1452" s="1"/>
      <c r="AV1452" s="1"/>
      <c r="AW1452" s="1"/>
      <c r="AX1452" s="1"/>
      <c r="AY1452" s="1"/>
      <c r="AZ1452" s="1"/>
      <c r="BA1452" s="1"/>
      <c r="BB1452" s="1"/>
      <c r="BC1452" s="1"/>
      <c r="BD1452" s="1"/>
      <c r="BE1452" s="1"/>
      <c r="BF1452" s="1"/>
      <c r="BG1452" s="1"/>
      <c r="BH1452" s="1"/>
      <c r="BI1452" s="1"/>
      <c r="BJ1452" s="1"/>
      <c r="BK1452" s="1"/>
      <c r="BL1452" s="1"/>
      <c r="BM1452" s="1"/>
      <c r="BN1452" s="1"/>
      <c r="BO1452" s="1"/>
      <c r="BP1452" s="1"/>
    </row>
    <row r="1453" spans="1:68">
      <c r="A1453" s="1"/>
      <c r="B1453" s="1"/>
      <c r="C1453" s="1"/>
      <c r="D1453" s="1"/>
      <c r="E1453" s="1"/>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c r="AO1453" s="1"/>
      <c r="AP1453" s="1"/>
      <c r="AQ1453" s="1"/>
      <c r="AR1453" s="1"/>
      <c r="AS1453" s="1"/>
      <c r="AT1453" s="1"/>
      <c r="AU1453" s="1"/>
      <c r="AV1453" s="1"/>
      <c r="AW1453" s="1"/>
      <c r="AX1453" s="1"/>
      <c r="AY1453" s="1"/>
      <c r="AZ1453" s="1"/>
      <c r="BA1453" s="1"/>
      <c r="BB1453" s="1"/>
      <c r="BC1453" s="1"/>
      <c r="BD1453" s="1"/>
      <c r="BE1453" s="1"/>
      <c r="BF1453" s="1"/>
      <c r="BG1453" s="1"/>
      <c r="BH1453" s="1"/>
      <c r="BI1453" s="1"/>
      <c r="BJ1453" s="1"/>
      <c r="BK1453" s="1"/>
      <c r="BL1453" s="1"/>
      <c r="BM1453" s="1"/>
      <c r="BN1453" s="1"/>
      <c r="BO1453" s="1"/>
      <c r="BP1453" s="1"/>
    </row>
    <row r="1454" spans="1:68">
      <c r="A1454" s="1"/>
      <c r="B1454" s="1"/>
      <c r="C1454" s="1"/>
      <c r="D1454" s="1"/>
      <c r="E1454" s="1"/>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c r="AO1454" s="1"/>
      <c r="AP1454" s="1"/>
      <c r="AQ1454" s="1"/>
      <c r="AR1454" s="1"/>
      <c r="AS1454" s="1"/>
      <c r="AT1454" s="1"/>
      <c r="AU1454" s="1"/>
      <c r="AV1454" s="1"/>
      <c r="AW1454" s="1"/>
      <c r="AX1454" s="1"/>
      <c r="AY1454" s="1"/>
      <c r="AZ1454" s="1"/>
      <c r="BA1454" s="1"/>
      <c r="BB1454" s="1"/>
      <c r="BC1454" s="1"/>
      <c r="BD1454" s="1"/>
      <c r="BE1454" s="1"/>
      <c r="BF1454" s="1"/>
      <c r="BG1454" s="1"/>
      <c r="BH1454" s="1"/>
      <c r="BI1454" s="1"/>
      <c r="BJ1454" s="1"/>
      <c r="BK1454" s="1"/>
      <c r="BL1454" s="1"/>
      <c r="BM1454" s="1"/>
      <c r="BN1454" s="1"/>
      <c r="BO1454" s="1"/>
      <c r="BP1454" s="1"/>
    </row>
    <row r="1455" spans="1:68">
      <c r="A1455" s="1"/>
      <c r="B1455" s="1"/>
      <c r="C1455" s="1"/>
      <c r="D1455" s="1"/>
      <c r="E1455" s="1"/>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c r="AO1455" s="1"/>
      <c r="AP1455" s="1"/>
      <c r="AQ1455" s="1"/>
      <c r="AR1455" s="1"/>
      <c r="AS1455" s="1"/>
      <c r="AT1455" s="1"/>
      <c r="AU1455" s="1"/>
      <c r="AV1455" s="1"/>
      <c r="AW1455" s="1"/>
      <c r="AX1455" s="1"/>
      <c r="AY1455" s="1"/>
      <c r="AZ1455" s="1"/>
      <c r="BA1455" s="1"/>
      <c r="BB1455" s="1"/>
      <c r="BC1455" s="1"/>
      <c r="BD1455" s="1"/>
      <c r="BE1455" s="1"/>
      <c r="BF1455" s="1"/>
      <c r="BG1455" s="1"/>
      <c r="BH1455" s="1"/>
      <c r="BI1455" s="1"/>
      <c r="BJ1455" s="1"/>
      <c r="BK1455" s="1"/>
      <c r="BL1455" s="1"/>
      <c r="BM1455" s="1"/>
      <c r="BN1455" s="1"/>
      <c r="BO1455" s="1"/>
      <c r="BP1455" s="1"/>
    </row>
    <row r="1456" spans="1:68">
      <c r="A1456" s="1"/>
      <c r="B1456" s="1"/>
      <c r="C1456" s="1"/>
      <c r="D1456" s="1"/>
      <c r="E1456" s="1"/>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c r="AO1456" s="1"/>
      <c r="AP1456" s="1"/>
      <c r="AQ1456" s="1"/>
      <c r="AR1456" s="1"/>
      <c r="AS1456" s="1"/>
      <c r="AT1456" s="1"/>
      <c r="AU1456" s="1"/>
      <c r="AV1456" s="1"/>
      <c r="AW1456" s="1"/>
      <c r="AX1456" s="1"/>
      <c r="AY1456" s="1"/>
      <c r="AZ1456" s="1"/>
      <c r="BA1456" s="1"/>
      <c r="BB1456" s="1"/>
      <c r="BC1456" s="1"/>
      <c r="BD1456" s="1"/>
      <c r="BE1456" s="1"/>
      <c r="BF1456" s="1"/>
      <c r="BG1456" s="1"/>
      <c r="BH1456" s="1"/>
      <c r="BI1456" s="1"/>
      <c r="BJ1456" s="1"/>
      <c r="BK1456" s="1"/>
      <c r="BL1456" s="1"/>
      <c r="BM1456" s="1"/>
      <c r="BN1456" s="1"/>
      <c r="BO1456" s="1"/>
      <c r="BP1456" s="1"/>
    </row>
    <row r="1457" spans="1:68">
      <c r="A1457" s="1"/>
      <c r="B1457" s="1"/>
      <c r="C1457" s="1"/>
      <c r="D1457" s="1"/>
      <c r="E1457" s="1"/>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c r="AO1457" s="1"/>
      <c r="AP1457" s="1"/>
      <c r="AQ1457" s="1"/>
      <c r="AR1457" s="1"/>
      <c r="AS1457" s="1"/>
      <c r="AT1457" s="1"/>
      <c r="AU1457" s="1"/>
      <c r="AV1457" s="1"/>
      <c r="AW1457" s="1"/>
      <c r="AX1457" s="1"/>
      <c r="AY1457" s="1"/>
      <c r="AZ1457" s="1"/>
      <c r="BA1457" s="1"/>
      <c r="BB1457" s="1"/>
      <c r="BC1457" s="1"/>
      <c r="BD1457" s="1"/>
      <c r="BE1457" s="1"/>
      <c r="BF1457" s="1"/>
      <c r="BG1457" s="1"/>
      <c r="BH1457" s="1"/>
      <c r="BI1457" s="1"/>
      <c r="BJ1457" s="1"/>
      <c r="BK1457" s="1"/>
      <c r="BL1457" s="1"/>
      <c r="BM1457" s="1"/>
      <c r="BN1457" s="1"/>
      <c r="BO1457" s="1"/>
      <c r="BP1457" s="1"/>
    </row>
    <row r="1458" spans="1:68">
      <c r="A1458" s="1"/>
      <c r="B1458" s="1"/>
      <c r="C1458" s="1"/>
      <c r="D1458" s="1"/>
      <c r="E1458" s="1"/>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c r="AO1458" s="1"/>
      <c r="AP1458" s="1"/>
      <c r="AQ1458" s="1"/>
      <c r="AR1458" s="1"/>
      <c r="AS1458" s="1"/>
      <c r="AT1458" s="1"/>
      <c r="AU1458" s="1"/>
      <c r="AV1458" s="1"/>
      <c r="AW1458" s="1"/>
      <c r="AX1458" s="1"/>
      <c r="AY1458" s="1"/>
      <c r="AZ1458" s="1"/>
      <c r="BA1458" s="1"/>
      <c r="BB1458" s="1"/>
      <c r="BC1458" s="1"/>
      <c r="BD1458" s="1"/>
      <c r="BE1458" s="1"/>
      <c r="BF1458" s="1"/>
      <c r="BG1458" s="1"/>
      <c r="BH1458" s="1"/>
      <c r="BI1458" s="1"/>
      <c r="BJ1458" s="1"/>
      <c r="BK1458" s="1"/>
      <c r="BL1458" s="1"/>
      <c r="BM1458" s="1"/>
      <c r="BN1458" s="1"/>
      <c r="BO1458" s="1"/>
      <c r="BP1458" s="1"/>
    </row>
    <row r="1459" spans="1:68">
      <c r="A1459" s="1"/>
      <c r="B1459" s="1"/>
      <c r="C1459" s="1"/>
      <c r="D1459" s="1"/>
      <c r="E1459" s="1"/>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c r="AO1459" s="1"/>
      <c r="AP1459" s="1"/>
      <c r="AQ1459" s="1"/>
      <c r="AR1459" s="1"/>
      <c r="AS1459" s="1"/>
      <c r="AT1459" s="1"/>
      <c r="AU1459" s="1"/>
      <c r="AV1459" s="1"/>
      <c r="AW1459" s="1"/>
      <c r="AX1459" s="1"/>
      <c r="AY1459" s="1"/>
      <c r="AZ1459" s="1"/>
      <c r="BA1459" s="1"/>
      <c r="BB1459" s="1"/>
      <c r="BC1459" s="1"/>
      <c r="BD1459" s="1"/>
      <c r="BE1459" s="1"/>
      <c r="BF1459" s="1"/>
      <c r="BG1459" s="1"/>
      <c r="BH1459" s="1"/>
      <c r="BI1459" s="1"/>
      <c r="BJ1459" s="1"/>
      <c r="BK1459" s="1"/>
      <c r="BL1459" s="1"/>
      <c r="BM1459" s="1"/>
      <c r="BN1459" s="1"/>
      <c r="BO1459" s="1"/>
      <c r="BP1459" s="1"/>
    </row>
    <row r="1460" spans="1:68">
      <c r="A1460" s="1"/>
      <c r="B1460" s="1"/>
      <c r="C1460" s="1"/>
      <c r="D1460" s="1"/>
      <c r="E1460" s="1"/>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c r="AO1460" s="1"/>
      <c r="AP1460" s="1"/>
      <c r="AQ1460" s="1"/>
      <c r="AR1460" s="1"/>
      <c r="AS1460" s="1"/>
      <c r="AT1460" s="1"/>
      <c r="AU1460" s="1"/>
      <c r="AV1460" s="1"/>
      <c r="AW1460" s="1"/>
      <c r="AX1460" s="1"/>
      <c r="AY1460" s="1"/>
      <c r="AZ1460" s="1"/>
      <c r="BA1460" s="1"/>
      <c r="BB1460" s="1"/>
      <c r="BC1460" s="1"/>
      <c r="BD1460" s="1"/>
      <c r="BE1460" s="1"/>
      <c r="BF1460" s="1"/>
      <c r="BG1460" s="1"/>
      <c r="BH1460" s="1"/>
      <c r="BI1460" s="1"/>
      <c r="BJ1460" s="1"/>
      <c r="BK1460" s="1"/>
      <c r="BL1460" s="1"/>
      <c r="BM1460" s="1"/>
      <c r="BN1460" s="1"/>
      <c r="BO1460" s="1"/>
      <c r="BP1460" s="1"/>
    </row>
    <row r="1461" spans="1:68">
      <c r="A1461" s="1"/>
      <c r="B1461" s="1"/>
      <c r="C1461" s="1"/>
      <c r="D1461" s="1"/>
      <c r="E1461" s="1"/>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c r="AO1461" s="1"/>
      <c r="AP1461" s="1"/>
      <c r="AQ1461" s="1"/>
      <c r="AR1461" s="1"/>
      <c r="AS1461" s="1"/>
      <c r="AT1461" s="1"/>
      <c r="AU1461" s="1"/>
      <c r="AV1461" s="1"/>
      <c r="AW1461" s="1"/>
      <c r="AX1461" s="1"/>
      <c r="AY1461" s="1"/>
      <c r="AZ1461" s="1"/>
      <c r="BA1461" s="1"/>
      <c r="BB1461" s="1"/>
      <c r="BC1461" s="1"/>
      <c r="BD1461" s="1"/>
      <c r="BE1461" s="1"/>
      <c r="BF1461" s="1"/>
      <c r="BG1461" s="1"/>
      <c r="BH1461" s="1"/>
      <c r="BI1461" s="1"/>
      <c r="BJ1461" s="1"/>
      <c r="BK1461" s="1"/>
      <c r="BL1461" s="1"/>
      <c r="BM1461" s="1"/>
      <c r="BN1461" s="1"/>
      <c r="BO1461" s="1"/>
      <c r="BP1461" s="1"/>
    </row>
    <row r="1462" spans="1:68">
      <c r="A1462" s="1"/>
      <c r="B1462" s="1"/>
      <c r="C1462" s="1"/>
      <c r="D1462" s="1"/>
      <c r="E1462" s="1"/>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c r="AO1462" s="1"/>
      <c r="AP1462" s="1"/>
      <c r="AQ1462" s="1"/>
      <c r="AR1462" s="1"/>
      <c r="AS1462" s="1"/>
      <c r="AT1462" s="1"/>
      <c r="AU1462" s="1"/>
      <c r="AV1462" s="1"/>
      <c r="AW1462" s="1"/>
      <c r="AX1462" s="1"/>
      <c r="AY1462" s="1"/>
      <c r="AZ1462" s="1"/>
      <c r="BA1462" s="1"/>
      <c r="BB1462" s="1"/>
      <c r="BC1462" s="1"/>
      <c r="BD1462" s="1"/>
      <c r="BE1462" s="1"/>
      <c r="BF1462" s="1"/>
      <c r="BG1462" s="1"/>
      <c r="BH1462" s="1"/>
      <c r="BI1462" s="1"/>
      <c r="BJ1462" s="1"/>
      <c r="BK1462" s="1"/>
      <c r="BL1462" s="1"/>
      <c r="BM1462" s="1"/>
      <c r="BN1462" s="1"/>
      <c r="BO1462" s="1"/>
      <c r="BP1462" s="1"/>
    </row>
    <row r="1463" spans="1:68">
      <c r="A1463" s="1"/>
      <c r="B1463" s="1"/>
      <c r="C1463" s="1"/>
      <c r="D1463" s="1"/>
      <c r="E1463" s="1"/>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c r="AO1463" s="1"/>
      <c r="AP1463" s="1"/>
      <c r="AQ1463" s="1"/>
      <c r="AR1463" s="1"/>
      <c r="AS1463" s="1"/>
      <c r="AT1463" s="1"/>
      <c r="AU1463" s="1"/>
      <c r="AV1463" s="1"/>
      <c r="AW1463" s="1"/>
      <c r="AX1463" s="1"/>
      <c r="AY1463" s="1"/>
      <c r="AZ1463" s="1"/>
      <c r="BA1463" s="1"/>
      <c r="BB1463" s="1"/>
      <c r="BC1463" s="1"/>
      <c r="BD1463" s="1"/>
      <c r="BE1463" s="1"/>
      <c r="BF1463" s="1"/>
      <c r="BG1463" s="1"/>
      <c r="BH1463" s="1"/>
      <c r="BI1463" s="1"/>
      <c r="BJ1463" s="1"/>
      <c r="BK1463" s="1"/>
      <c r="BL1463" s="1"/>
      <c r="BM1463" s="1"/>
      <c r="BN1463" s="1"/>
      <c r="BO1463" s="1"/>
      <c r="BP1463" s="1"/>
    </row>
    <row r="1464" spans="1:68">
      <c r="A1464" s="1"/>
      <c r="B1464" s="1"/>
      <c r="C1464" s="1"/>
      <c r="D1464" s="1"/>
      <c r="E1464" s="1"/>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c r="AO1464" s="1"/>
      <c r="AP1464" s="1"/>
      <c r="AQ1464" s="1"/>
      <c r="AR1464" s="1"/>
      <c r="AS1464" s="1"/>
      <c r="AT1464" s="1"/>
      <c r="AU1464" s="1"/>
      <c r="AV1464" s="1"/>
      <c r="AW1464" s="1"/>
      <c r="AX1464" s="1"/>
      <c r="AY1464" s="1"/>
      <c r="AZ1464" s="1"/>
      <c r="BA1464" s="1"/>
      <c r="BB1464" s="1"/>
      <c r="BC1464" s="1"/>
      <c r="BD1464" s="1"/>
      <c r="BE1464" s="1"/>
      <c r="BF1464" s="1"/>
      <c r="BG1464" s="1"/>
      <c r="BH1464" s="1"/>
      <c r="BI1464" s="1"/>
      <c r="BJ1464" s="1"/>
      <c r="BK1464" s="1"/>
      <c r="BL1464" s="1"/>
      <c r="BM1464" s="1"/>
      <c r="BN1464" s="1"/>
      <c r="BO1464" s="1"/>
      <c r="BP1464" s="1"/>
    </row>
    <row r="1465" spans="1:68">
      <c r="A1465" s="1"/>
      <c r="B1465" s="1"/>
      <c r="C1465" s="1"/>
      <c r="D1465" s="1"/>
      <c r="E1465" s="1"/>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c r="AO1465" s="1"/>
      <c r="AP1465" s="1"/>
      <c r="AQ1465" s="1"/>
      <c r="AR1465" s="1"/>
      <c r="AS1465" s="1"/>
      <c r="AT1465" s="1"/>
      <c r="AU1465" s="1"/>
      <c r="AV1465" s="1"/>
      <c r="AW1465" s="1"/>
      <c r="AX1465" s="1"/>
      <c r="AY1465" s="1"/>
      <c r="AZ1465" s="1"/>
      <c r="BA1465" s="1"/>
      <c r="BB1465" s="1"/>
      <c r="BC1465" s="1"/>
      <c r="BD1465" s="1"/>
      <c r="BE1465" s="1"/>
      <c r="BF1465" s="1"/>
      <c r="BG1465" s="1"/>
      <c r="BH1465" s="1"/>
      <c r="BI1465" s="1"/>
      <c r="BJ1465" s="1"/>
      <c r="BK1465" s="1"/>
      <c r="BL1465" s="1"/>
      <c r="BM1465" s="1"/>
      <c r="BN1465" s="1"/>
      <c r="BO1465" s="1"/>
      <c r="BP1465" s="1"/>
    </row>
    <row r="1466" spans="1:68">
      <c r="A1466" s="1"/>
      <c r="B1466" s="1"/>
      <c r="C1466" s="1"/>
      <c r="D1466" s="1"/>
      <c r="E1466" s="1"/>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c r="AO1466" s="1"/>
      <c r="AP1466" s="1"/>
      <c r="AQ1466" s="1"/>
      <c r="AR1466" s="1"/>
      <c r="AS1466" s="1"/>
      <c r="AT1466" s="1"/>
      <c r="AU1466" s="1"/>
      <c r="AV1466" s="1"/>
      <c r="AW1466" s="1"/>
      <c r="AX1466" s="1"/>
      <c r="AY1466" s="1"/>
      <c r="AZ1466" s="1"/>
      <c r="BA1466" s="1"/>
      <c r="BB1466" s="1"/>
      <c r="BC1466" s="1"/>
      <c r="BD1466" s="1"/>
      <c r="BE1466" s="1"/>
      <c r="BF1466" s="1"/>
      <c r="BG1466" s="1"/>
      <c r="BH1466" s="1"/>
      <c r="BI1466" s="1"/>
      <c r="BJ1466" s="1"/>
      <c r="BK1466" s="1"/>
      <c r="BL1466" s="1"/>
      <c r="BM1466" s="1"/>
      <c r="BN1466" s="1"/>
      <c r="BO1466" s="1"/>
      <c r="BP1466" s="1"/>
    </row>
    <row r="1467" spans="1:68">
      <c r="A1467" s="1"/>
      <c r="B1467" s="1"/>
      <c r="C1467" s="1"/>
      <c r="D1467" s="1"/>
      <c r="E1467" s="1"/>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c r="AO1467" s="1"/>
      <c r="AP1467" s="1"/>
      <c r="AQ1467" s="1"/>
      <c r="AR1467" s="1"/>
      <c r="AS1467" s="1"/>
      <c r="AT1467" s="1"/>
      <c r="AU1467" s="1"/>
      <c r="AV1467" s="1"/>
      <c r="AW1467" s="1"/>
      <c r="AX1467" s="1"/>
      <c r="AY1467" s="1"/>
      <c r="AZ1467" s="1"/>
      <c r="BA1467" s="1"/>
      <c r="BB1467" s="1"/>
      <c r="BC1467" s="1"/>
      <c r="BD1467" s="1"/>
      <c r="BE1467" s="1"/>
      <c r="BF1467" s="1"/>
      <c r="BG1467" s="1"/>
      <c r="BH1467" s="1"/>
      <c r="BI1467" s="1"/>
      <c r="BJ1467" s="1"/>
      <c r="BK1467" s="1"/>
      <c r="BL1467" s="1"/>
      <c r="BM1467" s="1"/>
      <c r="BN1467" s="1"/>
      <c r="BO1467" s="1"/>
      <c r="BP1467" s="1"/>
    </row>
    <row r="1468" spans="1:68">
      <c r="A1468" s="1"/>
      <c r="B1468" s="1"/>
      <c r="C1468" s="1"/>
      <c r="D1468" s="1"/>
      <c r="E1468" s="1"/>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c r="AO1468" s="1"/>
      <c r="AP1468" s="1"/>
      <c r="AQ1468" s="1"/>
      <c r="AR1468" s="1"/>
      <c r="AS1468" s="1"/>
      <c r="AT1468" s="1"/>
      <c r="AU1468" s="1"/>
      <c r="AV1468" s="1"/>
      <c r="AW1468" s="1"/>
      <c r="AX1468" s="1"/>
      <c r="AY1468" s="1"/>
      <c r="AZ1468" s="1"/>
      <c r="BA1468" s="1"/>
      <c r="BB1468" s="1"/>
      <c r="BC1468" s="1"/>
      <c r="BD1468" s="1"/>
      <c r="BE1468" s="1"/>
      <c r="BF1468" s="1"/>
      <c r="BG1468" s="1"/>
      <c r="BH1468" s="1"/>
      <c r="BI1468" s="1"/>
      <c r="BJ1468" s="1"/>
      <c r="BK1468" s="1"/>
      <c r="BL1468" s="1"/>
      <c r="BM1468" s="1"/>
      <c r="BN1468" s="1"/>
      <c r="BO1468" s="1"/>
      <c r="BP1468" s="1"/>
    </row>
    <row r="1469" spans="1:68">
      <c r="A1469" s="1"/>
      <c r="B1469" s="1"/>
      <c r="C1469" s="1"/>
      <c r="D1469" s="1"/>
      <c r="E1469" s="1"/>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c r="AO1469" s="1"/>
      <c r="AP1469" s="1"/>
      <c r="AQ1469" s="1"/>
      <c r="AR1469" s="1"/>
      <c r="AS1469" s="1"/>
      <c r="AT1469" s="1"/>
      <c r="AU1469" s="1"/>
      <c r="AV1469" s="1"/>
      <c r="AW1469" s="1"/>
      <c r="AX1469" s="1"/>
      <c r="AY1469" s="1"/>
      <c r="AZ1469" s="1"/>
      <c r="BA1469" s="1"/>
      <c r="BB1469" s="1"/>
      <c r="BC1469" s="1"/>
      <c r="BD1469" s="1"/>
      <c r="BE1469" s="1"/>
      <c r="BF1469" s="1"/>
      <c r="BG1469" s="1"/>
      <c r="BH1469" s="1"/>
      <c r="BI1469" s="1"/>
      <c r="BJ1469" s="1"/>
      <c r="BK1469" s="1"/>
      <c r="BL1469" s="1"/>
      <c r="BM1469" s="1"/>
      <c r="BN1469" s="1"/>
      <c r="BO1469" s="1"/>
      <c r="BP1469" s="1"/>
    </row>
    <row r="1470" spans="1:68">
      <c r="A1470" s="1"/>
      <c r="B1470" s="1"/>
      <c r="C1470" s="1"/>
      <c r="D1470" s="1"/>
      <c r="E1470" s="1"/>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c r="AO1470" s="1"/>
      <c r="AP1470" s="1"/>
      <c r="AQ1470" s="1"/>
      <c r="AR1470" s="1"/>
      <c r="AS1470" s="1"/>
      <c r="AT1470" s="1"/>
      <c r="AU1470" s="1"/>
      <c r="AV1470" s="1"/>
      <c r="AW1470" s="1"/>
      <c r="AX1470" s="1"/>
      <c r="AY1470" s="1"/>
      <c r="AZ1470" s="1"/>
      <c r="BA1470" s="1"/>
      <c r="BB1470" s="1"/>
      <c r="BC1470" s="1"/>
      <c r="BD1470" s="1"/>
      <c r="BE1470" s="1"/>
      <c r="BF1470" s="1"/>
      <c r="BG1470" s="1"/>
      <c r="BH1470" s="1"/>
      <c r="BI1470" s="1"/>
      <c r="BJ1470" s="1"/>
      <c r="BK1470" s="1"/>
      <c r="BL1470" s="1"/>
      <c r="BM1470" s="1"/>
      <c r="BN1470" s="1"/>
      <c r="BO1470" s="1"/>
      <c r="BP1470" s="1"/>
    </row>
    <row r="1471" spans="1:68">
      <c r="A1471" s="1"/>
      <c r="B1471" s="1"/>
      <c r="C1471" s="1"/>
      <c r="D1471" s="1"/>
      <c r="E1471" s="1"/>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c r="AO1471" s="1"/>
      <c r="AP1471" s="1"/>
      <c r="AQ1471" s="1"/>
      <c r="AR1471" s="1"/>
      <c r="AS1471" s="1"/>
      <c r="AT1471" s="1"/>
      <c r="AU1471" s="1"/>
      <c r="AV1471" s="1"/>
      <c r="AW1471" s="1"/>
      <c r="AX1471" s="1"/>
      <c r="AY1471" s="1"/>
      <c r="AZ1471" s="1"/>
      <c r="BA1471" s="1"/>
      <c r="BB1471" s="1"/>
      <c r="BC1471" s="1"/>
      <c r="BD1471" s="1"/>
      <c r="BE1471" s="1"/>
      <c r="BF1471" s="1"/>
      <c r="BG1471" s="1"/>
      <c r="BH1471" s="1"/>
      <c r="BI1471" s="1"/>
      <c r="BJ1471" s="1"/>
      <c r="BK1471" s="1"/>
      <c r="BL1471" s="1"/>
      <c r="BM1471" s="1"/>
      <c r="BN1471" s="1"/>
      <c r="BO1471" s="1"/>
      <c r="BP1471" s="1"/>
    </row>
    <row r="1472" spans="1:68">
      <c r="A1472" s="1"/>
      <c r="B1472" s="1"/>
      <c r="C1472" s="1"/>
      <c r="D1472" s="1"/>
      <c r="E1472" s="1"/>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c r="AO1472" s="1"/>
      <c r="AP1472" s="1"/>
      <c r="AQ1472" s="1"/>
      <c r="AR1472" s="1"/>
      <c r="AS1472" s="1"/>
      <c r="AT1472" s="1"/>
      <c r="AU1472" s="1"/>
      <c r="AV1472" s="1"/>
      <c r="AW1472" s="1"/>
      <c r="AX1472" s="1"/>
      <c r="AY1472" s="1"/>
      <c r="AZ1472" s="1"/>
      <c r="BA1472" s="1"/>
      <c r="BB1472" s="1"/>
      <c r="BC1472" s="1"/>
      <c r="BD1472" s="1"/>
      <c r="BE1472" s="1"/>
      <c r="BF1472" s="1"/>
      <c r="BG1472" s="1"/>
      <c r="BH1472" s="1"/>
      <c r="BI1472" s="1"/>
      <c r="BJ1472" s="1"/>
      <c r="BK1472" s="1"/>
      <c r="BL1472" s="1"/>
      <c r="BM1472" s="1"/>
      <c r="BN1472" s="1"/>
      <c r="BO1472" s="1"/>
      <c r="BP1472" s="1"/>
    </row>
    <row r="1473" spans="1:68">
      <c r="A1473" s="1"/>
      <c r="B1473" s="1"/>
      <c r="C1473" s="1"/>
      <c r="D1473" s="1"/>
      <c r="E1473" s="1"/>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c r="AO1473" s="1"/>
      <c r="AP1473" s="1"/>
      <c r="AQ1473" s="1"/>
      <c r="AR1473" s="1"/>
      <c r="AS1473" s="1"/>
      <c r="AT1473" s="1"/>
      <c r="AU1473" s="1"/>
      <c r="AV1473" s="1"/>
      <c r="AW1473" s="1"/>
      <c r="AX1473" s="1"/>
      <c r="AY1473" s="1"/>
      <c r="AZ1473" s="1"/>
      <c r="BA1473" s="1"/>
      <c r="BB1473" s="1"/>
      <c r="BC1473" s="1"/>
      <c r="BD1473" s="1"/>
      <c r="BE1473" s="1"/>
      <c r="BF1473" s="1"/>
      <c r="BG1473" s="1"/>
      <c r="BH1473" s="1"/>
      <c r="BI1473" s="1"/>
      <c r="BJ1473" s="1"/>
      <c r="BK1473" s="1"/>
      <c r="BL1473" s="1"/>
      <c r="BM1473" s="1"/>
      <c r="BN1473" s="1"/>
      <c r="BO1473" s="1"/>
      <c r="BP1473" s="1"/>
    </row>
    <row r="1474" spans="1:68">
      <c r="A1474" s="1"/>
      <c r="B1474" s="1"/>
      <c r="C1474" s="1"/>
      <c r="D1474" s="1"/>
      <c r="E1474" s="1"/>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c r="AO1474" s="1"/>
      <c r="AP1474" s="1"/>
      <c r="AQ1474" s="1"/>
      <c r="AR1474" s="1"/>
      <c r="AS1474" s="1"/>
      <c r="AT1474" s="1"/>
      <c r="AU1474" s="1"/>
      <c r="AV1474" s="1"/>
      <c r="AW1474" s="1"/>
      <c r="AX1474" s="1"/>
      <c r="AY1474" s="1"/>
      <c r="AZ1474" s="1"/>
      <c r="BA1474" s="1"/>
      <c r="BB1474" s="1"/>
      <c r="BC1474" s="1"/>
      <c r="BD1474" s="1"/>
      <c r="BE1474" s="1"/>
      <c r="BF1474" s="1"/>
      <c r="BG1474" s="1"/>
      <c r="BH1474" s="1"/>
      <c r="BI1474" s="1"/>
      <c r="BJ1474" s="1"/>
      <c r="BK1474" s="1"/>
      <c r="BL1474" s="1"/>
      <c r="BM1474" s="1"/>
      <c r="BN1474" s="1"/>
      <c r="BO1474" s="1"/>
      <c r="BP1474" s="1"/>
    </row>
    <row r="1475" spans="1:68">
      <c r="A1475" s="1"/>
      <c r="B1475" s="1"/>
      <c r="C1475" s="1"/>
      <c r="D1475" s="1"/>
      <c r="E1475" s="1"/>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c r="AO1475" s="1"/>
      <c r="AP1475" s="1"/>
      <c r="AQ1475" s="1"/>
      <c r="AR1475" s="1"/>
      <c r="AS1475" s="1"/>
      <c r="AT1475" s="1"/>
      <c r="AU1475" s="1"/>
      <c r="AV1475" s="1"/>
      <c r="AW1475" s="1"/>
      <c r="AX1475" s="1"/>
      <c r="AY1475" s="1"/>
      <c r="AZ1475" s="1"/>
      <c r="BA1475" s="1"/>
      <c r="BB1475" s="1"/>
      <c r="BC1475" s="1"/>
      <c r="BD1475" s="1"/>
      <c r="BE1475" s="1"/>
      <c r="BF1475" s="1"/>
      <c r="BG1475" s="1"/>
      <c r="BH1475" s="1"/>
      <c r="BI1475" s="1"/>
      <c r="BJ1475" s="1"/>
      <c r="BK1475" s="1"/>
      <c r="BL1475" s="1"/>
      <c r="BM1475" s="1"/>
      <c r="BN1475" s="1"/>
      <c r="BO1475" s="1"/>
      <c r="BP1475" s="1"/>
    </row>
    <row r="1476" spans="1:68">
      <c r="A1476" s="1"/>
      <c r="B1476" s="1"/>
      <c r="C1476" s="1"/>
      <c r="D1476" s="1"/>
      <c r="E1476" s="1"/>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c r="AO1476" s="1"/>
      <c r="AP1476" s="1"/>
      <c r="AQ1476" s="1"/>
      <c r="AR1476" s="1"/>
      <c r="AS1476" s="1"/>
      <c r="AT1476" s="1"/>
      <c r="AU1476" s="1"/>
      <c r="AV1476" s="1"/>
      <c r="AW1476" s="1"/>
      <c r="AX1476" s="1"/>
      <c r="AY1476" s="1"/>
      <c r="AZ1476" s="1"/>
      <c r="BA1476" s="1"/>
      <c r="BB1476" s="1"/>
      <c r="BC1476" s="1"/>
      <c r="BD1476" s="1"/>
      <c r="BE1476" s="1"/>
      <c r="BF1476" s="1"/>
      <c r="BG1476" s="1"/>
      <c r="BH1476" s="1"/>
      <c r="BI1476" s="1"/>
      <c r="BJ1476" s="1"/>
      <c r="BK1476" s="1"/>
      <c r="BL1476" s="1"/>
      <c r="BM1476" s="1"/>
      <c r="BN1476" s="1"/>
      <c r="BO1476" s="1"/>
      <c r="BP1476" s="1"/>
    </row>
    <row r="1477" spans="1:68">
      <c r="A1477" s="1"/>
      <c r="B1477" s="1"/>
      <c r="C1477" s="1"/>
      <c r="D1477" s="1"/>
      <c r="E1477" s="1"/>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c r="AO1477" s="1"/>
      <c r="AP1477" s="1"/>
      <c r="AQ1477" s="1"/>
      <c r="AR1477" s="1"/>
      <c r="AS1477" s="1"/>
      <c r="AT1477" s="1"/>
      <c r="AU1477" s="1"/>
      <c r="AV1477" s="1"/>
      <c r="AW1477" s="1"/>
      <c r="AX1477" s="1"/>
      <c r="AY1477" s="1"/>
      <c r="AZ1477" s="1"/>
      <c r="BA1477" s="1"/>
      <c r="BB1477" s="1"/>
      <c r="BC1477" s="1"/>
      <c r="BD1477" s="1"/>
      <c r="BE1477" s="1"/>
      <c r="BF1477" s="1"/>
      <c r="BG1477" s="1"/>
      <c r="BH1477" s="1"/>
      <c r="BI1477" s="1"/>
      <c r="BJ1477" s="1"/>
      <c r="BK1477" s="1"/>
      <c r="BL1477" s="1"/>
      <c r="BM1477" s="1"/>
      <c r="BN1477" s="1"/>
      <c r="BO1477" s="1"/>
      <c r="BP1477" s="1"/>
    </row>
    <row r="1478" spans="1:68">
      <c r="A1478" s="1"/>
      <c r="B1478" s="1"/>
      <c r="C1478" s="1"/>
      <c r="D1478" s="1"/>
      <c r="E1478" s="1"/>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c r="AO1478" s="1"/>
      <c r="AP1478" s="1"/>
      <c r="AQ1478" s="1"/>
      <c r="AR1478" s="1"/>
      <c r="AS1478" s="1"/>
      <c r="AT1478" s="1"/>
      <c r="AU1478" s="1"/>
      <c r="AV1478" s="1"/>
      <c r="AW1478" s="1"/>
      <c r="AX1478" s="1"/>
      <c r="AY1478" s="1"/>
      <c r="AZ1478" s="1"/>
      <c r="BA1478" s="1"/>
      <c r="BB1478" s="1"/>
      <c r="BC1478" s="1"/>
      <c r="BD1478" s="1"/>
      <c r="BE1478" s="1"/>
      <c r="BF1478" s="1"/>
      <c r="BG1478" s="1"/>
      <c r="BH1478" s="1"/>
      <c r="BI1478" s="1"/>
      <c r="BJ1478" s="1"/>
      <c r="BK1478" s="1"/>
      <c r="BL1478" s="1"/>
      <c r="BM1478" s="1"/>
      <c r="BN1478" s="1"/>
      <c r="BO1478" s="1"/>
      <c r="BP1478" s="1"/>
    </row>
    <row r="1479" spans="1:68">
      <c r="A1479" s="1"/>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c r="AO1479" s="1"/>
      <c r="AP1479" s="1"/>
      <c r="AQ1479" s="1"/>
      <c r="AR1479" s="1"/>
      <c r="AS1479" s="1"/>
      <c r="AT1479" s="1"/>
      <c r="AU1479" s="1"/>
      <c r="AV1479" s="1"/>
      <c r="AW1479" s="1"/>
      <c r="AX1479" s="1"/>
      <c r="AY1479" s="1"/>
      <c r="AZ1479" s="1"/>
      <c r="BA1479" s="1"/>
      <c r="BB1479" s="1"/>
      <c r="BC1479" s="1"/>
      <c r="BD1479" s="1"/>
      <c r="BE1479" s="1"/>
      <c r="BF1479" s="1"/>
      <c r="BG1479" s="1"/>
      <c r="BH1479" s="1"/>
      <c r="BI1479" s="1"/>
      <c r="BJ1479" s="1"/>
      <c r="BK1479" s="1"/>
      <c r="BL1479" s="1"/>
      <c r="BM1479" s="1"/>
      <c r="BN1479" s="1"/>
      <c r="BO1479" s="1"/>
      <c r="BP1479" s="1"/>
    </row>
    <row r="1480" spans="1:68">
      <c r="A1480" s="1"/>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c r="AO1480" s="1"/>
      <c r="AP1480" s="1"/>
      <c r="AQ1480" s="1"/>
      <c r="AR1480" s="1"/>
      <c r="AS1480" s="1"/>
      <c r="AT1480" s="1"/>
      <c r="AU1480" s="1"/>
      <c r="AV1480" s="1"/>
      <c r="AW1480" s="1"/>
      <c r="AX1480" s="1"/>
      <c r="AY1480" s="1"/>
      <c r="AZ1480" s="1"/>
      <c r="BA1480" s="1"/>
      <c r="BB1480" s="1"/>
      <c r="BC1480" s="1"/>
      <c r="BD1480" s="1"/>
      <c r="BE1480" s="1"/>
      <c r="BF1480" s="1"/>
      <c r="BG1480" s="1"/>
      <c r="BH1480" s="1"/>
      <c r="BI1480" s="1"/>
      <c r="BJ1480" s="1"/>
      <c r="BK1480" s="1"/>
      <c r="BL1480" s="1"/>
      <c r="BM1480" s="1"/>
      <c r="BN1480" s="1"/>
      <c r="BO1480" s="1"/>
      <c r="BP1480" s="1"/>
    </row>
    <row r="1481" spans="1:68">
      <c r="A1481" s="1"/>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c r="AO1481" s="1"/>
      <c r="AP1481" s="1"/>
      <c r="AQ1481" s="1"/>
      <c r="AR1481" s="1"/>
      <c r="AS1481" s="1"/>
      <c r="AT1481" s="1"/>
      <c r="AU1481" s="1"/>
      <c r="AV1481" s="1"/>
      <c r="AW1481" s="1"/>
      <c r="AX1481" s="1"/>
      <c r="AY1481" s="1"/>
      <c r="AZ1481" s="1"/>
      <c r="BA1481" s="1"/>
      <c r="BB1481" s="1"/>
      <c r="BC1481" s="1"/>
      <c r="BD1481" s="1"/>
      <c r="BE1481" s="1"/>
      <c r="BF1481" s="1"/>
      <c r="BG1481" s="1"/>
      <c r="BH1481" s="1"/>
      <c r="BI1481" s="1"/>
      <c r="BJ1481" s="1"/>
      <c r="BK1481" s="1"/>
      <c r="BL1481" s="1"/>
      <c r="BM1481" s="1"/>
      <c r="BN1481" s="1"/>
      <c r="BO1481" s="1"/>
      <c r="BP1481" s="1"/>
    </row>
    <row r="1482" spans="1:68">
      <c r="A1482" s="1"/>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c r="AO1482" s="1"/>
      <c r="AP1482" s="1"/>
      <c r="AQ1482" s="1"/>
      <c r="AR1482" s="1"/>
      <c r="AS1482" s="1"/>
      <c r="AT1482" s="1"/>
      <c r="AU1482" s="1"/>
      <c r="AV1482" s="1"/>
      <c r="AW1482" s="1"/>
      <c r="AX1482" s="1"/>
      <c r="AY1482" s="1"/>
      <c r="AZ1482" s="1"/>
      <c r="BA1482" s="1"/>
      <c r="BB1482" s="1"/>
      <c r="BC1482" s="1"/>
      <c r="BD1482" s="1"/>
      <c r="BE1482" s="1"/>
      <c r="BF1482" s="1"/>
      <c r="BG1482" s="1"/>
      <c r="BH1482" s="1"/>
      <c r="BI1482" s="1"/>
      <c r="BJ1482" s="1"/>
      <c r="BK1482" s="1"/>
      <c r="BL1482" s="1"/>
      <c r="BM1482" s="1"/>
      <c r="BN1482" s="1"/>
      <c r="BO1482" s="1"/>
      <c r="BP1482" s="1"/>
    </row>
    <row r="1483" spans="1:68">
      <c r="A1483" s="1"/>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c r="AO1483" s="1"/>
      <c r="AP1483" s="1"/>
      <c r="AQ1483" s="1"/>
      <c r="AR1483" s="1"/>
      <c r="AS1483" s="1"/>
      <c r="AT1483" s="1"/>
      <c r="AU1483" s="1"/>
      <c r="AV1483" s="1"/>
      <c r="AW1483" s="1"/>
      <c r="AX1483" s="1"/>
      <c r="AY1483" s="1"/>
      <c r="AZ1483" s="1"/>
      <c r="BA1483" s="1"/>
      <c r="BB1483" s="1"/>
      <c r="BC1483" s="1"/>
      <c r="BD1483" s="1"/>
      <c r="BE1483" s="1"/>
      <c r="BF1483" s="1"/>
      <c r="BG1483" s="1"/>
      <c r="BH1483" s="1"/>
      <c r="BI1483" s="1"/>
      <c r="BJ1483" s="1"/>
      <c r="BK1483" s="1"/>
      <c r="BL1483" s="1"/>
      <c r="BM1483" s="1"/>
      <c r="BN1483" s="1"/>
      <c r="BO1483" s="1"/>
      <c r="BP1483" s="1"/>
    </row>
    <row r="1484" spans="1:68">
      <c r="A1484" s="1"/>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c r="AO1484" s="1"/>
      <c r="AP1484" s="1"/>
      <c r="AQ1484" s="1"/>
      <c r="AR1484" s="1"/>
      <c r="AS1484" s="1"/>
      <c r="AT1484" s="1"/>
      <c r="AU1484" s="1"/>
      <c r="AV1484" s="1"/>
      <c r="AW1484" s="1"/>
      <c r="AX1484" s="1"/>
      <c r="AY1484" s="1"/>
      <c r="AZ1484" s="1"/>
      <c r="BA1484" s="1"/>
      <c r="BB1484" s="1"/>
      <c r="BC1484" s="1"/>
      <c r="BD1484" s="1"/>
      <c r="BE1484" s="1"/>
      <c r="BF1484" s="1"/>
      <c r="BG1484" s="1"/>
      <c r="BH1484" s="1"/>
      <c r="BI1484" s="1"/>
      <c r="BJ1484" s="1"/>
      <c r="BK1484" s="1"/>
      <c r="BL1484" s="1"/>
      <c r="BM1484" s="1"/>
      <c r="BN1484" s="1"/>
      <c r="BO1484" s="1"/>
      <c r="BP1484" s="1"/>
    </row>
    <row r="1485" spans="1:68">
      <c r="A1485" s="1"/>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c r="AO1485" s="1"/>
      <c r="AP1485" s="1"/>
      <c r="AQ1485" s="1"/>
      <c r="AR1485" s="1"/>
      <c r="AS1485" s="1"/>
      <c r="AT1485" s="1"/>
      <c r="AU1485" s="1"/>
      <c r="AV1485" s="1"/>
      <c r="AW1485" s="1"/>
      <c r="AX1485" s="1"/>
      <c r="AY1485" s="1"/>
      <c r="AZ1485" s="1"/>
      <c r="BA1485" s="1"/>
      <c r="BB1485" s="1"/>
      <c r="BC1485" s="1"/>
      <c r="BD1485" s="1"/>
      <c r="BE1485" s="1"/>
      <c r="BF1485" s="1"/>
      <c r="BG1485" s="1"/>
      <c r="BH1485" s="1"/>
      <c r="BI1485" s="1"/>
      <c r="BJ1485" s="1"/>
      <c r="BK1485" s="1"/>
      <c r="BL1485" s="1"/>
      <c r="BM1485" s="1"/>
      <c r="BN1485" s="1"/>
      <c r="BO1485" s="1"/>
      <c r="BP1485" s="1"/>
    </row>
    <row r="1486" spans="1:68">
      <c r="A1486" s="1"/>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c r="AO1486" s="1"/>
      <c r="AP1486" s="1"/>
      <c r="AQ1486" s="1"/>
      <c r="AR1486" s="1"/>
      <c r="AS1486" s="1"/>
      <c r="AT1486" s="1"/>
      <c r="AU1486" s="1"/>
      <c r="AV1486" s="1"/>
      <c r="AW1486" s="1"/>
      <c r="AX1486" s="1"/>
      <c r="AY1486" s="1"/>
      <c r="AZ1486" s="1"/>
      <c r="BA1486" s="1"/>
      <c r="BB1486" s="1"/>
      <c r="BC1486" s="1"/>
      <c r="BD1486" s="1"/>
      <c r="BE1486" s="1"/>
      <c r="BF1486" s="1"/>
      <c r="BG1486" s="1"/>
      <c r="BH1486" s="1"/>
      <c r="BI1486" s="1"/>
      <c r="BJ1486" s="1"/>
      <c r="BK1486" s="1"/>
      <c r="BL1486" s="1"/>
      <c r="BM1486" s="1"/>
      <c r="BN1486" s="1"/>
      <c r="BO1486" s="1"/>
      <c r="BP1486" s="1"/>
    </row>
    <row r="1487" spans="1:68">
      <c r="A1487" s="1"/>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c r="AO1487" s="1"/>
      <c r="AP1487" s="1"/>
      <c r="AQ1487" s="1"/>
      <c r="AR1487" s="1"/>
      <c r="AS1487" s="1"/>
      <c r="AT1487" s="1"/>
      <c r="AU1487" s="1"/>
      <c r="AV1487" s="1"/>
      <c r="AW1487" s="1"/>
      <c r="AX1487" s="1"/>
      <c r="AY1487" s="1"/>
      <c r="AZ1487" s="1"/>
      <c r="BA1487" s="1"/>
      <c r="BB1487" s="1"/>
      <c r="BC1487" s="1"/>
      <c r="BD1487" s="1"/>
      <c r="BE1487" s="1"/>
      <c r="BF1487" s="1"/>
      <c r="BG1487" s="1"/>
      <c r="BH1487" s="1"/>
      <c r="BI1487" s="1"/>
      <c r="BJ1487" s="1"/>
      <c r="BK1487" s="1"/>
      <c r="BL1487" s="1"/>
      <c r="BM1487" s="1"/>
      <c r="BN1487" s="1"/>
      <c r="BO1487" s="1"/>
      <c r="BP1487" s="1"/>
    </row>
    <row r="1488" spans="1:68">
      <c r="A1488" s="1"/>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c r="AO1488" s="1"/>
      <c r="AP1488" s="1"/>
      <c r="AQ1488" s="1"/>
      <c r="AR1488" s="1"/>
      <c r="AS1488" s="1"/>
      <c r="AT1488" s="1"/>
      <c r="AU1488" s="1"/>
      <c r="AV1488" s="1"/>
      <c r="AW1488" s="1"/>
      <c r="AX1488" s="1"/>
      <c r="AY1488" s="1"/>
      <c r="AZ1488" s="1"/>
      <c r="BA1488" s="1"/>
      <c r="BB1488" s="1"/>
      <c r="BC1488" s="1"/>
      <c r="BD1488" s="1"/>
      <c r="BE1488" s="1"/>
      <c r="BF1488" s="1"/>
      <c r="BG1488" s="1"/>
      <c r="BH1488" s="1"/>
      <c r="BI1488" s="1"/>
      <c r="BJ1488" s="1"/>
      <c r="BK1488" s="1"/>
      <c r="BL1488" s="1"/>
      <c r="BM1488" s="1"/>
      <c r="BN1488" s="1"/>
      <c r="BO1488" s="1"/>
      <c r="BP1488" s="1"/>
    </row>
    <row r="1489" spans="1:68">
      <c r="A1489" s="1"/>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c r="AO1489" s="1"/>
      <c r="AP1489" s="1"/>
      <c r="AQ1489" s="1"/>
      <c r="AR1489" s="1"/>
      <c r="AS1489" s="1"/>
      <c r="AT1489" s="1"/>
      <c r="AU1489" s="1"/>
      <c r="AV1489" s="1"/>
      <c r="AW1489" s="1"/>
      <c r="AX1489" s="1"/>
      <c r="AY1489" s="1"/>
      <c r="AZ1489" s="1"/>
      <c r="BA1489" s="1"/>
      <c r="BB1489" s="1"/>
      <c r="BC1489" s="1"/>
      <c r="BD1489" s="1"/>
      <c r="BE1489" s="1"/>
      <c r="BF1489" s="1"/>
      <c r="BG1489" s="1"/>
      <c r="BH1489" s="1"/>
      <c r="BI1489" s="1"/>
      <c r="BJ1489" s="1"/>
      <c r="BK1489" s="1"/>
      <c r="BL1489" s="1"/>
      <c r="BM1489" s="1"/>
      <c r="BN1489" s="1"/>
      <c r="BO1489" s="1"/>
      <c r="BP1489" s="1"/>
    </row>
    <row r="1490" spans="1:68">
      <c r="A1490" s="1"/>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c r="AO1490" s="1"/>
      <c r="AP1490" s="1"/>
      <c r="AQ1490" s="1"/>
      <c r="AR1490" s="1"/>
      <c r="AS1490" s="1"/>
      <c r="AT1490" s="1"/>
      <c r="AU1490" s="1"/>
      <c r="AV1490" s="1"/>
      <c r="AW1490" s="1"/>
      <c r="AX1490" s="1"/>
      <c r="AY1490" s="1"/>
      <c r="AZ1490" s="1"/>
      <c r="BA1490" s="1"/>
      <c r="BB1490" s="1"/>
      <c r="BC1490" s="1"/>
      <c r="BD1490" s="1"/>
      <c r="BE1490" s="1"/>
      <c r="BF1490" s="1"/>
      <c r="BG1490" s="1"/>
      <c r="BH1490" s="1"/>
      <c r="BI1490" s="1"/>
      <c r="BJ1490" s="1"/>
      <c r="BK1490" s="1"/>
      <c r="BL1490" s="1"/>
      <c r="BM1490" s="1"/>
      <c r="BN1490" s="1"/>
      <c r="BO1490" s="1"/>
      <c r="BP1490" s="1"/>
    </row>
    <row r="1491" spans="1:68">
      <c r="A1491" s="1"/>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c r="AO1491" s="1"/>
      <c r="AP1491" s="1"/>
      <c r="AQ1491" s="1"/>
      <c r="AR1491" s="1"/>
      <c r="AS1491" s="1"/>
      <c r="AT1491" s="1"/>
      <c r="AU1491" s="1"/>
      <c r="AV1491" s="1"/>
      <c r="AW1491" s="1"/>
      <c r="AX1491" s="1"/>
      <c r="AY1491" s="1"/>
      <c r="AZ1491" s="1"/>
      <c r="BA1491" s="1"/>
      <c r="BB1491" s="1"/>
      <c r="BC1491" s="1"/>
      <c r="BD1491" s="1"/>
      <c r="BE1491" s="1"/>
      <c r="BF1491" s="1"/>
      <c r="BG1491" s="1"/>
      <c r="BH1491" s="1"/>
      <c r="BI1491" s="1"/>
      <c r="BJ1491" s="1"/>
      <c r="BK1491" s="1"/>
      <c r="BL1491" s="1"/>
      <c r="BM1491" s="1"/>
      <c r="BN1491" s="1"/>
      <c r="BO1491" s="1"/>
      <c r="BP1491" s="1"/>
    </row>
    <row r="1492" spans="1:68">
      <c r="A1492" s="1"/>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c r="AO1492" s="1"/>
      <c r="AP1492" s="1"/>
      <c r="AQ1492" s="1"/>
      <c r="AR1492" s="1"/>
      <c r="AS1492" s="1"/>
      <c r="AT1492" s="1"/>
      <c r="AU1492" s="1"/>
      <c r="AV1492" s="1"/>
      <c r="AW1492" s="1"/>
      <c r="AX1492" s="1"/>
      <c r="AY1492" s="1"/>
      <c r="AZ1492" s="1"/>
      <c r="BA1492" s="1"/>
      <c r="BB1492" s="1"/>
      <c r="BC1492" s="1"/>
      <c r="BD1492" s="1"/>
      <c r="BE1492" s="1"/>
      <c r="BF1492" s="1"/>
      <c r="BG1492" s="1"/>
      <c r="BH1492" s="1"/>
      <c r="BI1492" s="1"/>
      <c r="BJ1492" s="1"/>
      <c r="BK1492" s="1"/>
      <c r="BL1492" s="1"/>
      <c r="BM1492" s="1"/>
      <c r="BN1492" s="1"/>
      <c r="BO1492" s="1"/>
      <c r="BP1492" s="1"/>
    </row>
    <row r="1493" spans="1:68">
      <c r="A1493" s="1"/>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c r="AO1493" s="1"/>
      <c r="AP1493" s="1"/>
      <c r="AQ1493" s="1"/>
      <c r="AR1493" s="1"/>
      <c r="AS1493" s="1"/>
      <c r="AT1493" s="1"/>
      <c r="AU1493" s="1"/>
      <c r="AV1493" s="1"/>
      <c r="AW1493" s="1"/>
      <c r="AX1493" s="1"/>
      <c r="AY1493" s="1"/>
      <c r="AZ1493" s="1"/>
      <c r="BA1493" s="1"/>
      <c r="BB1493" s="1"/>
      <c r="BC1493" s="1"/>
      <c r="BD1493" s="1"/>
      <c r="BE1493" s="1"/>
      <c r="BF1493" s="1"/>
      <c r="BG1493" s="1"/>
      <c r="BH1493" s="1"/>
      <c r="BI1493" s="1"/>
      <c r="BJ1493" s="1"/>
      <c r="BK1493" s="1"/>
      <c r="BL1493" s="1"/>
      <c r="BM1493" s="1"/>
      <c r="BN1493" s="1"/>
      <c r="BO1493" s="1"/>
      <c r="BP1493" s="1"/>
    </row>
    <row r="1494" spans="1:68">
      <c r="A1494" s="1"/>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c r="AO1494" s="1"/>
      <c r="AP1494" s="1"/>
      <c r="AQ1494" s="1"/>
      <c r="AR1494" s="1"/>
      <c r="AS1494" s="1"/>
      <c r="AT1494" s="1"/>
      <c r="AU1494" s="1"/>
      <c r="AV1494" s="1"/>
      <c r="AW1494" s="1"/>
      <c r="AX1494" s="1"/>
      <c r="AY1494" s="1"/>
      <c r="AZ1494" s="1"/>
      <c r="BA1494" s="1"/>
      <c r="BB1494" s="1"/>
      <c r="BC1494" s="1"/>
      <c r="BD1494" s="1"/>
      <c r="BE1494" s="1"/>
      <c r="BF1494" s="1"/>
      <c r="BG1494" s="1"/>
      <c r="BH1494" s="1"/>
      <c r="BI1494" s="1"/>
      <c r="BJ1494" s="1"/>
      <c r="BK1494" s="1"/>
      <c r="BL1494" s="1"/>
      <c r="BM1494" s="1"/>
      <c r="BN1494" s="1"/>
      <c r="BO1494" s="1"/>
      <c r="BP1494" s="1"/>
    </row>
    <row r="1495" spans="1:68">
      <c r="A1495" s="1"/>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c r="AO1495" s="1"/>
      <c r="AP1495" s="1"/>
      <c r="AQ1495" s="1"/>
      <c r="AR1495" s="1"/>
      <c r="AS1495" s="1"/>
      <c r="AT1495" s="1"/>
      <c r="AU1495" s="1"/>
      <c r="AV1495" s="1"/>
      <c r="AW1495" s="1"/>
      <c r="AX1495" s="1"/>
      <c r="AY1495" s="1"/>
      <c r="AZ1495" s="1"/>
      <c r="BA1495" s="1"/>
      <c r="BB1495" s="1"/>
      <c r="BC1495" s="1"/>
      <c r="BD1495" s="1"/>
      <c r="BE1495" s="1"/>
      <c r="BF1495" s="1"/>
      <c r="BG1495" s="1"/>
      <c r="BH1495" s="1"/>
      <c r="BI1495" s="1"/>
      <c r="BJ1495" s="1"/>
      <c r="BK1495" s="1"/>
      <c r="BL1495" s="1"/>
      <c r="BM1495" s="1"/>
      <c r="BN1495" s="1"/>
      <c r="BO1495" s="1"/>
      <c r="BP1495" s="1"/>
    </row>
    <row r="1496" spans="1:68">
      <c r="A1496" s="1"/>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c r="AO1496" s="1"/>
      <c r="AP1496" s="1"/>
      <c r="AQ1496" s="1"/>
      <c r="AR1496" s="1"/>
      <c r="AS1496" s="1"/>
      <c r="AT1496" s="1"/>
      <c r="AU1496" s="1"/>
      <c r="AV1496" s="1"/>
      <c r="AW1496" s="1"/>
      <c r="AX1496" s="1"/>
      <c r="AY1496" s="1"/>
      <c r="AZ1496" s="1"/>
      <c r="BA1496" s="1"/>
      <c r="BB1496" s="1"/>
      <c r="BC1496" s="1"/>
      <c r="BD1496" s="1"/>
      <c r="BE1496" s="1"/>
      <c r="BF1496" s="1"/>
      <c r="BG1496" s="1"/>
      <c r="BH1496" s="1"/>
      <c r="BI1496" s="1"/>
      <c r="BJ1496" s="1"/>
      <c r="BK1496" s="1"/>
      <c r="BL1496" s="1"/>
      <c r="BM1496" s="1"/>
      <c r="BN1496" s="1"/>
      <c r="BO1496" s="1"/>
      <c r="BP1496" s="1"/>
    </row>
    <row r="1497" spans="1:68">
      <c r="A1497" s="1"/>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c r="AO1497" s="1"/>
      <c r="AP1497" s="1"/>
      <c r="AQ1497" s="1"/>
      <c r="AR1497" s="1"/>
      <c r="AS1497" s="1"/>
      <c r="AT1497" s="1"/>
      <c r="AU1497" s="1"/>
      <c r="AV1497" s="1"/>
      <c r="AW1497" s="1"/>
      <c r="AX1497" s="1"/>
      <c r="AY1497" s="1"/>
      <c r="AZ1497" s="1"/>
      <c r="BA1497" s="1"/>
      <c r="BB1497" s="1"/>
      <c r="BC1497" s="1"/>
      <c r="BD1497" s="1"/>
      <c r="BE1497" s="1"/>
      <c r="BF1497" s="1"/>
      <c r="BG1497" s="1"/>
      <c r="BH1497" s="1"/>
      <c r="BI1497" s="1"/>
      <c r="BJ1497" s="1"/>
      <c r="BK1497" s="1"/>
      <c r="BL1497" s="1"/>
      <c r="BM1497" s="1"/>
      <c r="BN1497" s="1"/>
      <c r="BO1497" s="1"/>
      <c r="BP1497" s="1"/>
    </row>
    <row r="1498" spans="1:68">
      <c r="A1498" s="1"/>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c r="AO1498" s="1"/>
      <c r="AP1498" s="1"/>
      <c r="AQ1498" s="1"/>
      <c r="AR1498" s="1"/>
      <c r="AS1498" s="1"/>
      <c r="AT1498" s="1"/>
      <c r="AU1498" s="1"/>
      <c r="AV1498" s="1"/>
      <c r="AW1498" s="1"/>
      <c r="AX1498" s="1"/>
      <c r="AY1498" s="1"/>
      <c r="AZ1498" s="1"/>
      <c r="BA1498" s="1"/>
      <c r="BB1498" s="1"/>
      <c r="BC1498" s="1"/>
      <c r="BD1498" s="1"/>
      <c r="BE1498" s="1"/>
      <c r="BF1498" s="1"/>
      <c r="BG1498" s="1"/>
      <c r="BH1498" s="1"/>
      <c r="BI1498" s="1"/>
      <c r="BJ1498" s="1"/>
      <c r="BK1498" s="1"/>
      <c r="BL1498" s="1"/>
      <c r="BM1498" s="1"/>
      <c r="BN1498" s="1"/>
      <c r="BO1498" s="1"/>
      <c r="BP1498" s="1"/>
    </row>
    <row r="1499" spans="1:68">
      <c r="A1499" s="1"/>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c r="AO1499" s="1"/>
      <c r="AP1499" s="1"/>
      <c r="AQ1499" s="1"/>
      <c r="AR1499" s="1"/>
      <c r="AS1499" s="1"/>
      <c r="AT1499" s="1"/>
      <c r="AU1499" s="1"/>
      <c r="AV1499" s="1"/>
      <c r="AW1499" s="1"/>
      <c r="AX1499" s="1"/>
      <c r="AY1499" s="1"/>
      <c r="AZ1499" s="1"/>
      <c r="BA1499" s="1"/>
      <c r="BB1499" s="1"/>
      <c r="BC1499" s="1"/>
      <c r="BD1499" s="1"/>
      <c r="BE1499" s="1"/>
      <c r="BF1499" s="1"/>
      <c r="BG1499" s="1"/>
      <c r="BH1499" s="1"/>
      <c r="BI1499" s="1"/>
      <c r="BJ1499" s="1"/>
      <c r="BK1499" s="1"/>
      <c r="BL1499" s="1"/>
      <c r="BM1499" s="1"/>
      <c r="BN1499" s="1"/>
      <c r="BO1499" s="1"/>
      <c r="BP1499" s="1"/>
    </row>
    <row r="1500" spans="1:68">
      <c r="A1500" s="1"/>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c r="AO1500" s="1"/>
      <c r="AP1500" s="1"/>
      <c r="AQ1500" s="1"/>
      <c r="AR1500" s="1"/>
      <c r="AS1500" s="1"/>
      <c r="AT1500" s="1"/>
      <c r="AU1500" s="1"/>
      <c r="AV1500" s="1"/>
      <c r="AW1500" s="1"/>
      <c r="AX1500" s="1"/>
      <c r="AY1500" s="1"/>
      <c r="AZ1500" s="1"/>
      <c r="BA1500" s="1"/>
      <c r="BB1500" s="1"/>
      <c r="BC1500" s="1"/>
      <c r="BD1500" s="1"/>
      <c r="BE1500" s="1"/>
      <c r="BF1500" s="1"/>
      <c r="BG1500" s="1"/>
      <c r="BH1500" s="1"/>
      <c r="BI1500" s="1"/>
      <c r="BJ1500" s="1"/>
      <c r="BK1500" s="1"/>
      <c r="BL1500" s="1"/>
      <c r="BM1500" s="1"/>
      <c r="BN1500" s="1"/>
      <c r="BO1500" s="1"/>
      <c r="BP1500" s="1"/>
    </row>
    <row r="1501" spans="1:68">
      <c r="A1501" s="1"/>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c r="AO1501" s="1"/>
      <c r="AP1501" s="1"/>
      <c r="AQ1501" s="1"/>
      <c r="AR1501" s="1"/>
      <c r="AS1501" s="1"/>
      <c r="AT1501" s="1"/>
      <c r="AU1501" s="1"/>
      <c r="AV1501" s="1"/>
      <c r="AW1501" s="1"/>
      <c r="AX1501" s="1"/>
      <c r="AY1501" s="1"/>
      <c r="AZ1501" s="1"/>
      <c r="BA1501" s="1"/>
      <c r="BB1501" s="1"/>
      <c r="BC1501" s="1"/>
      <c r="BD1501" s="1"/>
      <c r="BE1501" s="1"/>
      <c r="BF1501" s="1"/>
      <c r="BG1501" s="1"/>
      <c r="BH1501" s="1"/>
      <c r="BI1501" s="1"/>
      <c r="BJ1501" s="1"/>
      <c r="BK1501" s="1"/>
      <c r="BL1501" s="1"/>
      <c r="BM1501" s="1"/>
      <c r="BN1501" s="1"/>
      <c r="BO1501" s="1"/>
      <c r="BP1501" s="1"/>
    </row>
    <row r="1502" spans="1:68">
      <c r="A1502" s="1"/>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c r="AO1502" s="1"/>
      <c r="AP1502" s="1"/>
      <c r="AQ1502" s="1"/>
      <c r="AR1502" s="1"/>
      <c r="AS1502" s="1"/>
      <c r="AT1502" s="1"/>
      <c r="AU1502" s="1"/>
      <c r="AV1502" s="1"/>
      <c r="AW1502" s="1"/>
      <c r="AX1502" s="1"/>
      <c r="AY1502" s="1"/>
      <c r="AZ1502" s="1"/>
      <c r="BA1502" s="1"/>
      <c r="BB1502" s="1"/>
      <c r="BC1502" s="1"/>
      <c r="BD1502" s="1"/>
      <c r="BE1502" s="1"/>
      <c r="BF1502" s="1"/>
      <c r="BG1502" s="1"/>
      <c r="BH1502" s="1"/>
      <c r="BI1502" s="1"/>
      <c r="BJ1502" s="1"/>
      <c r="BK1502" s="1"/>
      <c r="BL1502" s="1"/>
      <c r="BM1502" s="1"/>
      <c r="BN1502" s="1"/>
      <c r="BO1502" s="1"/>
      <c r="BP1502" s="1"/>
    </row>
    <row r="1503" spans="1:68">
      <c r="A1503" s="1"/>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c r="AO1503" s="1"/>
      <c r="AP1503" s="1"/>
      <c r="AQ1503" s="1"/>
      <c r="AR1503" s="1"/>
      <c r="AS1503" s="1"/>
      <c r="AT1503" s="1"/>
      <c r="AU1503" s="1"/>
      <c r="AV1503" s="1"/>
      <c r="AW1503" s="1"/>
      <c r="AX1503" s="1"/>
      <c r="AY1503" s="1"/>
      <c r="AZ1503" s="1"/>
      <c r="BA1503" s="1"/>
      <c r="BB1503" s="1"/>
      <c r="BC1503" s="1"/>
      <c r="BD1503" s="1"/>
      <c r="BE1503" s="1"/>
      <c r="BF1503" s="1"/>
      <c r="BG1503" s="1"/>
      <c r="BH1503" s="1"/>
      <c r="BI1503" s="1"/>
      <c r="BJ1503" s="1"/>
      <c r="BK1503" s="1"/>
      <c r="BL1503" s="1"/>
      <c r="BM1503" s="1"/>
      <c r="BN1503" s="1"/>
      <c r="BO1503" s="1"/>
      <c r="BP1503" s="1"/>
    </row>
    <row r="1504" spans="1:68">
      <c r="A1504" s="1"/>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c r="AO1504" s="1"/>
      <c r="AP1504" s="1"/>
      <c r="AQ1504" s="1"/>
      <c r="AR1504" s="1"/>
      <c r="AS1504" s="1"/>
      <c r="AT1504" s="1"/>
      <c r="AU1504" s="1"/>
      <c r="AV1504" s="1"/>
      <c r="AW1504" s="1"/>
      <c r="AX1504" s="1"/>
      <c r="AY1504" s="1"/>
      <c r="AZ1504" s="1"/>
      <c r="BA1504" s="1"/>
      <c r="BB1504" s="1"/>
      <c r="BC1504" s="1"/>
      <c r="BD1504" s="1"/>
      <c r="BE1504" s="1"/>
      <c r="BF1504" s="1"/>
      <c r="BG1504" s="1"/>
      <c r="BH1504" s="1"/>
      <c r="BI1504" s="1"/>
      <c r="BJ1504" s="1"/>
      <c r="BK1504" s="1"/>
      <c r="BL1504" s="1"/>
      <c r="BM1504" s="1"/>
      <c r="BN1504" s="1"/>
      <c r="BO1504" s="1"/>
      <c r="BP1504" s="1"/>
    </row>
    <row r="1505" spans="1:68">
      <c r="A1505" s="1"/>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c r="AO1505" s="1"/>
      <c r="AP1505" s="1"/>
      <c r="AQ1505" s="1"/>
      <c r="AR1505" s="1"/>
      <c r="AS1505" s="1"/>
      <c r="AT1505" s="1"/>
      <c r="AU1505" s="1"/>
      <c r="AV1505" s="1"/>
      <c r="AW1505" s="1"/>
      <c r="AX1505" s="1"/>
      <c r="AY1505" s="1"/>
      <c r="AZ1505" s="1"/>
      <c r="BA1505" s="1"/>
      <c r="BB1505" s="1"/>
      <c r="BC1505" s="1"/>
      <c r="BD1505" s="1"/>
      <c r="BE1505" s="1"/>
      <c r="BF1505" s="1"/>
      <c r="BG1505" s="1"/>
      <c r="BH1505" s="1"/>
      <c r="BI1505" s="1"/>
      <c r="BJ1505" s="1"/>
      <c r="BK1505" s="1"/>
      <c r="BL1505" s="1"/>
      <c r="BM1505" s="1"/>
      <c r="BN1505" s="1"/>
      <c r="BO1505" s="1"/>
      <c r="BP1505" s="1"/>
    </row>
    <row r="1506" spans="1:68">
      <c r="A1506" s="1"/>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c r="AO1506" s="1"/>
      <c r="AP1506" s="1"/>
      <c r="AQ1506" s="1"/>
      <c r="AR1506" s="1"/>
      <c r="AS1506" s="1"/>
      <c r="AT1506" s="1"/>
      <c r="AU1506" s="1"/>
      <c r="AV1506" s="1"/>
      <c r="AW1506" s="1"/>
      <c r="AX1506" s="1"/>
      <c r="AY1506" s="1"/>
      <c r="AZ1506" s="1"/>
      <c r="BA1506" s="1"/>
      <c r="BB1506" s="1"/>
      <c r="BC1506" s="1"/>
      <c r="BD1506" s="1"/>
      <c r="BE1506" s="1"/>
      <c r="BF1506" s="1"/>
      <c r="BG1506" s="1"/>
      <c r="BH1506" s="1"/>
      <c r="BI1506" s="1"/>
      <c r="BJ1506" s="1"/>
      <c r="BK1506" s="1"/>
      <c r="BL1506" s="1"/>
      <c r="BM1506" s="1"/>
      <c r="BN1506" s="1"/>
      <c r="BO1506" s="1"/>
      <c r="BP1506" s="1"/>
    </row>
    <row r="1507" spans="1:68">
      <c r="A1507" s="1"/>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c r="AO1507" s="1"/>
      <c r="AP1507" s="1"/>
      <c r="AQ1507" s="1"/>
      <c r="AR1507" s="1"/>
      <c r="AS1507" s="1"/>
      <c r="AT1507" s="1"/>
      <c r="AU1507" s="1"/>
      <c r="AV1507" s="1"/>
      <c r="AW1507" s="1"/>
      <c r="AX1507" s="1"/>
      <c r="AY1507" s="1"/>
      <c r="AZ1507" s="1"/>
      <c r="BA1507" s="1"/>
      <c r="BB1507" s="1"/>
      <c r="BC1507" s="1"/>
      <c r="BD1507" s="1"/>
      <c r="BE1507" s="1"/>
      <c r="BF1507" s="1"/>
      <c r="BG1507" s="1"/>
      <c r="BH1507" s="1"/>
      <c r="BI1507" s="1"/>
      <c r="BJ1507" s="1"/>
      <c r="BK1507" s="1"/>
      <c r="BL1507" s="1"/>
      <c r="BM1507" s="1"/>
      <c r="BN1507" s="1"/>
      <c r="BO1507" s="1"/>
      <c r="BP1507" s="1"/>
    </row>
    <row r="1508" spans="1:68">
      <c r="A1508" s="1"/>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c r="AO1508" s="1"/>
      <c r="AP1508" s="1"/>
      <c r="AQ1508" s="1"/>
      <c r="AR1508" s="1"/>
      <c r="AS1508" s="1"/>
      <c r="AT1508" s="1"/>
      <c r="AU1508" s="1"/>
      <c r="AV1508" s="1"/>
      <c r="AW1508" s="1"/>
      <c r="AX1508" s="1"/>
      <c r="AY1508" s="1"/>
      <c r="AZ1508" s="1"/>
      <c r="BA1508" s="1"/>
      <c r="BB1508" s="1"/>
      <c r="BC1508" s="1"/>
      <c r="BD1508" s="1"/>
      <c r="BE1508" s="1"/>
      <c r="BF1508" s="1"/>
      <c r="BG1508" s="1"/>
      <c r="BH1508" s="1"/>
      <c r="BI1508" s="1"/>
      <c r="BJ1508" s="1"/>
      <c r="BK1508" s="1"/>
      <c r="BL1508" s="1"/>
      <c r="BM1508" s="1"/>
      <c r="BN1508" s="1"/>
      <c r="BO1508" s="1"/>
      <c r="BP1508" s="1"/>
    </row>
    <row r="1509" spans="1:68">
      <c r="A1509" s="1"/>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c r="AO1509" s="1"/>
      <c r="AP1509" s="1"/>
      <c r="AQ1509" s="1"/>
      <c r="AR1509" s="1"/>
      <c r="AS1509" s="1"/>
      <c r="AT1509" s="1"/>
      <c r="AU1509" s="1"/>
      <c r="AV1509" s="1"/>
      <c r="AW1509" s="1"/>
      <c r="AX1509" s="1"/>
      <c r="AY1509" s="1"/>
      <c r="AZ1509" s="1"/>
      <c r="BA1509" s="1"/>
      <c r="BB1509" s="1"/>
      <c r="BC1509" s="1"/>
      <c r="BD1509" s="1"/>
      <c r="BE1509" s="1"/>
      <c r="BF1509" s="1"/>
      <c r="BG1509" s="1"/>
      <c r="BH1509" s="1"/>
      <c r="BI1509" s="1"/>
      <c r="BJ1509" s="1"/>
      <c r="BK1509" s="1"/>
      <c r="BL1509" s="1"/>
      <c r="BM1509" s="1"/>
      <c r="BN1509" s="1"/>
      <c r="BO1509" s="1"/>
      <c r="BP1509" s="1"/>
    </row>
    <row r="1510" spans="1:68">
      <c r="A1510" s="1"/>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c r="AO1510" s="1"/>
      <c r="AP1510" s="1"/>
      <c r="AQ1510" s="1"/>
      <c r="AR1510" s="1"/>
      <c r="AS1510" s="1"/>
      <c r="AT1510" s="1"/>
      <c r="AU1510" s="1"/>
      <c r="AV1510" s="1"/>
      <c r="AW1510" s="1"/>
      <c r="AX1510" s="1"/>
      <c r="AY1510" s="1"/>
      <c r="AZ1510" s="1"/>
      <c r="BA1510" s="1"/>
      <c r="BB1510" s="1"/>
      <c r="BC1510" s="1"/>
      <c r="BD1510" s="1"/>
      <c r="BE1510" s="1"/>
      <c r="BF1510" s="1"/>
      <c r="BG1510" s="1"/>
      <c r="BH1510" s="1"/>
      <c r="BI1510" s="1"/>
      <c r="BJ1510" s="1"/>
      <c r="BK1510" s="1"/>
      <c r="BL1510" s="1"/>
      <c r="BM1510" s="1"/>
      <c r="BN1510" s="1"/>
      <c r="BO1510" s="1"/>
      <c r="BP1510" s="1"/>
    </row>
    <row r="1511" spans="1:68">
      <c r="A1511" s="1"/>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1"/>
      <c r="AI1511" s="1"/>
      <c r="AJ1511" s="1"/>
      <c r="AK1511" s="1"/>
      <c r="AL1511" s="1"/>
      <c r="AM1511" s="1"/>
      <c r="AN1511" s="1"/>
      <c r="AO1511" s="1"/>
      <c r="AP1511" s="1"/>
      <c r="AQ1511" s="1"/>
      <c r="AR1511" s="1"/>
      <c r="AS1511" s="1"/>
      <c r="AT1511" s="1"/>
      <c r="AU1511" s="1"/>
      <c r="AV1511" s="1"/>
      <c r="AW1511" s="1"/>
      <c r="AX1511" s="1"/>
      <c r="AY1511" s="1"/>
      <c r="AZ1511" s="1"/>
      <c r="BA1511" s="1"/>
      <c r="BB1511" s="1"/>
      <c r="BC1511" s="1"/>
      <c r="BD1511" s="1"/>
      <c r="BE1511" s="1"/>
      <c r="BF1511" s="1"/>
      <c r="BG1511" s="1"/>
      <c r="BH1511" s="1"/>
      <c r="BI1511" s="1"/>
      <c r="BJ1511" s="1"/>
      <c r="BK1511" s="1"/>
      <c r="BL1511" s="1"/>
      <c r="BM1511" s="1"/>
      <c r="BN1511" s="1"/>
      <c r="BO1511" s="1"/>
      <c r="BP1511" s="1"/>
    </row>
    <row r="1512" spans="1:68">
      <c r="A1512" s="1"/>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c r="AO1512" s="1"/>
      <c r="AP1512" s="1"/>
      <c r="AQ1512" s="1"/>
      <c r="AR1512" s="1"/>
      <c r="AS1512" s="1"/>
      <c r="AT1512" s="1"/>
      <c r="AU1512" s="1"/>
      <c r="AV1512" s="1"/>
      <c r="AW1512" s="1"/>
      <c r="AX1512" s="1"/>
      <c r="AY1512" s="1"/>
      <c r="AZ1512" s="1"/>
      <c r="BA1512" s="1"/>
      <c r="BB1512" s="1"/>
      <c r="BC1512" s="1"/>
      <c r="BD1512" s="1"/>
      <c r="BE1512" s="1"/>
      <c r="BF1512" s="1"/>
      <c r="BG1512" s="1"/>
      <c r="BH1512" s="1"/>
      <c r="BI1512" s="1"/>
      <c r="BJ1512" s="1"/>
      <c r="BK1512" s="1"/>
      <c r="BL1512" s="1"/>
      <c r="BM1512" s="1"/>
      <c r="BN1512" s="1"/>
      <c r="BO1512" s="1"/>
      <c r="BP1512" s="1"/>
    </row>
    <row r="1513" spans="1:68">
      <c r="A1513" s="1"/>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c r="AO1513" s="1"/>
      <c r="AP1513" s="1"/>
      <c r="AQ1513" s="1"/>
      <c r="AR1513" s="1"/>
      <c r="AS1513" s="1"/>
      <c r="AT1513" s="1"/>
      <c r="AU1513" s="1"/>
      <c r="AV1513" s="1"/>
      <c r="AW1513" s="1"/>
      <c r="AX1513" s="1"/>
      <c r="AY1513" s="1"/>
      <c r="AZ1513" s="1"/>
      <c r="BA1513" s="1"/>
      <c r="BB1513" s="1"/>
      <c r="BC1513" s="1"/>
      <c r="BD1513" s="1"/>
      <c r="BE1513" s="1"/>
      <c r="BF1513" s="1"/>
      <c r="BG1513" s="1"/>
      <c r="BH1513" s="1"/>
      <c r="BI1513" s="1"/>
      <c r="BJ1513" s="1"/>
      <c r="BK1513" s="1"/>
      <c r="BL1513" s="1"/>
      <c r="BM1513" s="1"/>
      <c r="BN1513" s="1"/>
      <c r="BO1513" s="1"/>
      <c r="BP1513" s="1"/>
    </row>
    <row r="1514" spans="1:68">
      <c r="A1514" s="1"/>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c r="AO1514" s="1"/>
      <c r="AP1514" s="1"/>
      <c r="AQ1514" s="1"/>
      <c r="AR1514" s="1"/>
      <c r="AS1514" s="1"/>
      <c r="AT1514" s="1"/>
      <c r="AU1514" s="1"/>
      <c r="AV1514" s="1"/>
      <c r="AW1514" s="1"/>
      <c r="AX1514" s="1"/>
      <c r="AY1514" s="1"/>
      <c r="AZ1514" s="1"/>
      <c r="BA1514" s="1"/>
      <c r="BB1514" s="1"/>
      <c r="BC1514" s="1"/>
      <c r="BD1514" s="1"/>
      <c r="BE1514" s="1"/>
      <c r="BF1514" s="1"/>
      <c r="BG1514" s="1"/>
      <c r="BH1514" s="1"/>
      <c r="BI1514" s="1"/>
      <c r="BJ1514" s="1"/>
      <c r="BK1514" s="1"/>
      <c r="BL1514" s="1"/>
      <c r="BM1514" s="1"/>
      <c r="BN1514" s="1"/>
      <c r="BO1514" s="1"/>
      <c r="BP1514" s="1"/>
    </row>
    <row r="1515" spans="1:68">
      <c r="A1515" s="1"/>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1"/>
      <c r="AI1515" s="1"/>
      <c r="AJ1515" s="1"/>
      <c r="AK1515" s="1"/>
      <c r="AL1515" s="1"/>
      <c r="AM1515" s="1"/>
      <c r="AN1515" s="1"/>
      <c r="AO1515" s="1"/>
      <c r="AP1515" s="1"/>
      <c r="AQ1515" s="1"/>
      <c r="AR1515" s="1"/>
      <c r="AS1515" s="1"/>
      <c r="AT1515" s="1"/>
      <c r="AU1515" s="1"/>
      <c r="AV1515" s="1"/>
      <c r="AW1515" s="1"/>
      <c r="AX1515" s="1"/>
      <c r="AY1515" s="1"/>
      <c r="AZ1515" s="1"/>
      <c r="BA1515" s="1"/>
      <c r="BB1515" s="1"/>
      <c r="BC1515" s="1"/>
      <c r="BD1515" s="1"/>
      <c r="BE1515" s="1"/>
      <c r="BF1515" s="1"/>
      <c r="BG1515" s="1"/>
      <c r="BH1515" s="1"/>
      <c r="BI1515" s="1"/>
      <c r="BJ1515" s="1"/>
      <c r="BK1515" s="1"/>
      <c r="BL1515" s="1"/>
      <c r="BM1515" s="1"/>
      <c r="BN1515" s="1"/>
      <c r="BO1515" s="1"/>
      <c r="BP1515" s="1"/>
    </row>
    <row r="1516" spans="1:68">
      <c r="A1516" s="1"/>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c r="AO1516" s="1"/>
      <c r="AP1516" s="1"/>
      <c r="AQ1516" s="1"/>
      <c r="AR1516" s="1"/>
      <c r="AS1516" s="1"/>
      <c r="AT1516" s="1"/>
      <c r="AU1516" s="1"/>
      <c r="AV1516" s="1"/>
      <c r="AW1516" s="1"/>
      <c r="AX1516" s="1"/>
      <c r="AY1516" s="1"/>
      <c r="AZ1516" s="1"/>
      <c r="BA1516" s="1"/>
      <c r="BB1516" s="1"/>
      <c r="BC1516" s="1"/>
      <c r="BD1516" s="1"/>
      <c r="BE1516" s="1"/>
      <c r="BF1516" s="1"/>
      <c r="BG1516" s="1"/>
      <c r="BH1516" s="1"/>
      <c r="BI1516" s="1"/>
      <c r="BJ1516" s="1"/>
      <c r="BK1516" s="1"/>
      <c r="BL1516" s="1"/>
      <c r="BM1516" s="1"/>
      <c r="BN1516" s="1"/>
      <c r="BO1516" s="1"/>
      <c r="BP1516" s="1"/>
    </row>
    <row r="1517" spans="1:68">
      <c r="A1517" s="1"/>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1"/>
      <c r="AI1517" s="1"/>
      <c r="AJ1517" s="1"/>
      <c r="AK1517" s="1"/>
      <c r="AL1517" s="1"/>
      <c r="AM1517" s="1"/>
      <c r="AN1517" s="1"/>
      <c r="AO1517" s="1"/>
      <c r="AP1517" s="1"/>
      <c r="AQ1517" s="1"/>
      <c r="AR1517" s="1"/>
      <c r="AS1517" s="1"/>
      <c r="AT1517" s="1"/>
      <c r="AU1517" s="1"/>
      <c r="AV1517" s="1"/>
      <c r="AW1517" s="1"/>
      <c r="AX1517" s="1"/>
      <c r="AY1517" s="1"/>
      <c r="AZ1517" s="1"/>
      <c r="BA1517" s="1"/>
      <c r="BB1517" s="1"/>
      <c r="BC1517" s="1"/>
      <c r="BD1517" s="1"/>
      <c r="BE1517" s="1"/>
      <c r="BF1517" s="1"/>
      <c r="BG1517" s="1"/>
      <c r="BH1517" s="1"/>
      <c r="BI1517" s="1"/>
      <c r="BJ1517" s="1"/>
      <c r="BK1517" s="1"/>
      <c r="BL1517" s="1"/>
      <c r="BM1517" s="1"/>
      <c r="BN1517" s="1"/>
      <c r="BO1517" s="1"/>
      <c r="BP1517" s="1"/>
    </row>
    <row r="1518" spans="1:68">
      <c r="A1518" s="1"/>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c r="AO1518" s="1"/>
      <c r="AP1518" s="1"/>
      <c r="AQ1518" s="1"/>
      <c r="AR1518" s="1"/>
      <c r="AS1518" s="1"/>
      <c r="AT1518" s="1"/>
      <c r="AU1518" s="1"/>
      <c r="AV1518" s="1"/>
      <c r="AW1518" s="1"/>
      <c r="AX1518" s="1"/>
      <c r="AY1518" s="1"/>
      <c r="AZ1518" s="1"/>
      <c r="BA1518" s="1"/>
      <c r="BB1518" s="1"/>
      <c r="BC1518" s="1"/>
      <c r="BD1518" s="1"/>
      <c r="BE1518" s="1"/>
      <c r="BF1518" s="1"/>
      <c r="BG1518" s="1"/>
      <c r="BH1518" s="1"/>
      <c r="BI1518" s="1"/>
      <c r="BJ1518" s="1"/>
      <c r="BK1518" s="1"/>
      <c r="BL1518" s="1"/>
      <c r="BM1518" s="1"/>
      <c r="BN1518" s="1"/>
      <c r="BO1518" s="1"/>
      <c r="BP1518" s="1"/>
    </row>
    <row r="1519" spans="1:68">
      <c r="A1519" s="1"/>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1"/>
      <c r="AI1519" s="1"/>
      <c r="AJ1519" s="1"/>
      <c r="AK1519" s="1"/>
      <c r="AL1519" s="1"/>
      <c r="AM1519" s="1"/>
      <c r="AN1519" s="1"/>
      <c r="AO1519" s="1"/>
      <c r="AP1519" s="1"/>
      <c r="AQ1519" s="1"/>
      <c r="AR1519" s="1"/>
      <c r="AS1519" s="1"/>
      <c r="AT1519" s="1"/>
      <c r="AU1519" s="1"/>
      <c r="AV1519" s="1"/>
      <c r="AW1519" s="1"/>
      <c r="AX1519" s="1"/>
      <c r="AY1519" s="1"/>
      <c r="AZ1519" s="1"/>
      <c r="BA1519" s="1"/>
      <c r="BB1519" s="1"/>
      <c r="BC1519" s="1"/>
      <c r="BD1519" s="1"/>
      <c r="BE1519" s="1"/>
      <c r="BF1519" s="1"/>
      <c r="BG1519" s="1"/>
      <c r="BH1519" s="1"/>
      <c r="BI1519" s="1"/>
      <c r="BJ1519" s="1"/>
      <c r="BK1519" s="1"/>
      <c r="BL1519" s="1"/>
      <c r="BM1519" s="1"/>
      <c r="BN1519" s="1"/>
      <c r="BO1519" s="1"/>
      <c r="BP1519" s="1"/>
    </row>
    <row r="1520" spans="1:68">
      <c r="A1520" s="1"/>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c r="AO1520" s="1"/>
      <c r="AP1520" s="1"/>
      <c r="AQ1520" s="1"/>
      <c r="AR1520" s="1"/>
      <c r="AS1520" s="1"/>
      <c r="AT1520" s="1"/>
      <c r="AU1520" s="1"/>
      <c r="AV1520" s="1"/>
      <c r="AW1520" s="1"/>
      <c r="AX1520" s="1"/>
      <c r="AY1520" s="1"/>
      <c r="AZ1520" s="1"/>
      <c r="BA1520" s="1"/>
      <c r="BB1520" s="1"/>
      <c r="BC1520" s="1"/>
      <c r="BD1520" s="1"/>
      <c r="BE1520" s="1"/>
      <c r="BF1520" s="1"/>
      <c r="BG1520" s="1"/>
      <c r="BH1520" s="1"/>
      <c r="BI1520" s="1"/>
      <c r="BJ1520" s="1"/>
      <c r="BK1520" s="1"/>
      <c r="BL1520" s="1"/>
      <c r="BM1520" s="1"/>
      <c r="BN1520" s="1"/>
      <c r="BO1520" s="1"/>
      <c r="BP1520" s="1"/>
    </row>
    <row r="1521" spans="1:68">
      <c r="A1521" s="1"/>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1"/>
      <c r="AI1521" s="1"/>
      <c r="AJ1521" s="1"/>
      <c r="AK1521" s="1"/>
      <c r="AL1521" s="1"/>
      <c r="AM1521" s="1"/>
      <c r="AN1521" s="1"/>
      <c r="AO1521" s="1"/>
      <c r="AP1521" s="1"/>
      <c r="AQ1521" s="1"/>
      <c r="AR1521" s="1"/>
      <c r="AS1521" s="1"/>
      <c r="AT1521" s="1"/>
      <c r="AU1521" s="1"/>
      <c r="AV1521" s="1"/>
      <c r="AW1521" s="1"/>
      <c r="AX1521" s="1"/>
      <c r="AY1521" s="1"/>
      <c r="AZ1521" s="1"/>
      <c r="BA1521" s="1"/>
      <c r="BB1521" s="1"/>
      <c r="BC1521" s="1"/>
      <c r="BD1521" s="1"/>
      <c r="BE1521" s="1"/>
      <c r="BF1521" s="1"/>
      <c r="BG1521" s="1"/>
      <c r="BH1521" s="1"/>
      <c r="BI1521" s="1"/>
      <c r="BJ1521" s="1"/>
      <c r="BK1521" s="1"/>
      <c r="BL1521" s="1"/>
      <c r="BM1521" s="1"/>
      <c r="BN1521" s="1"/>
      <c r="BO1521" s="1"/>
      <c r="BP1521" s="1"/>
    </row>
    <row r="1522" spans="1:68">
      <c r="A1522" s="1"/>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c r="AO1522" s="1"/>
      <c r="AP1522" s="1"/>
      <c r="AQ1522" s="1"/>
      <c r="AR1522" s="1"/>
      <c r="AS1522" s="1"/>
      <c r="AT1522" s="1"/>
      <c r="AU1522" s="1"/>
      <c r="AV1522" s="1"/>
      <c r="AW1522" s="1"/>
      <c r="AX1522" s="1"/>
      <c r="AY1522" s="1"/>
      <c r="AZ1522" s="1"/>
      <c r="BA1522" s="1"/>
      <c r="BB1522" s="1"/>
      <c r="BC1522" s="1"/>
      <c r="BD1522" s="1"/>
      <c r="BE1522" s="1"/>
      <c r="BF1522" s="1"/>
      <c r="BG1522" s="1"/>
      <c r="BH1522" s="1"/>
      <c r="BI1522" s="1"/>
      <c r="BJ1522" s="1"/>
      <c r="BK1522" s="1"/>
      <c r="BL1522" s="1"/>
      <c r="BM1522" s="1"/>
      <c r="BN1522" s="1"/>
      <c r="BO1522" s="1"/>
      <c r="BP1522" s="1"/>
    </row>
    <row r="1523" spans="1:68">
      <c r="A1523" s="1"/>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1"/>
      <c r="AI1523" s="1"/>
      <c r="AJ1523" s="1"/>
      <c r="AK1523" s="1"/>
      <c r="AL1523" s="1"/>
      <c r="AM1523" s="1"/>
      <c r="AN1523" s="1"/>
      <c r="AO1523" s="1"/>
      <c r="AP1523" s="1"/>
      <c r="AQ1523" s="1"/>
      <c r="AR1523" s="1"/>
      <c r="AS1523" s="1"/>
      <c r="AT1523" s="1"/>
      <c r="AU1523" s="1"/>
      <c r="AV1523" s="1"/>
      <c r="AW1523" s="1"/>
      <c r="AX1523" s="1"/>
      <c r="AY1523" s="1"/>
      <c r="AZ1523" s="1"/>
      <c r="BA1523" s="1"/>
      <c r="BB1523" s="1"/>
      <c r="BC1523" s="1"/>
      <c r="BD1523" s="1"/>
      <c r="BE1523" s="1"/>
      <c r="BF1523" s="1"/>
      <c r="BG1523" s="1"/>
      <c r="BH1523" s="1"/>
      <c r="BI1523" s="1"/>
      <c r="BJ1523" s="1"/>
      <c r="BK1523" s="1"/>
      <c r="BL1523" s="1"/>
      <c r="BM1523" s="1"/>
      <c r="BN1523" s="1"/>
      <c r="BO1523" s="1"/>
      <c r="BP1523" s="1"/>
    </row>
    <row r="1524" spans="1:68">
      <c r="A1524" s="1"/>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c r="AO1524" s="1"/>
      <c r="AP1524" s="1"/>
      <c r="AQ1524" s="1"/>
      <c r="AR1524" s="1"/>
      <c r="AS1524" s="1"/>
      <c r="AT1524" s="1"/>
      <c r="AU1524" s="1"/>
      <c r="AV1524" s="1"/>
      <c r="AW1524" s="1"/>
      <c r="AX1524" s="1"/>
      <c r="AY1524" s="1"/>
      <c r="AZ1524" s="1"/>
      <c r="BA1524" s="1"/>
      <c r="BB1524" s="1"/>
      <c r="BC1524" s="1"/>
      <c r="BD1524" s="1"/>
      <c r="BE1524" s="1"/>
      <c r="BF1524" s="1"/>
      <c r="BG1524" s="1"/>
      <c r="BH1524" s="1"/>
      <c r="BI1524" s="1"/>
      <c r="BJ1524" s="1"/>
      <c r="BK1524" s="1"/>
      <c r="BL1524" s="1"/>
      <c r="BM1524" s="1"/>
      <c r="BN1524" s="1"/>
      <c r="BO1524" s="1"/>
      <c r="BP1524" s="1"/>
    </row>
    <row r="1525" spans="1:68">
      <c r="A1525" s="1"/>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1"/>
      <c r="AI1525" s="1"/>
      <c r="AJ1525" s="1"/>
      <c r="AK1525" s="1"/>
      <c r="AL1525" s="1"/>
      <c r="AM1525" s="1"/>
      <c r="AN1525" s="1"/>
      <c r="AO1525" s="1"/>
      <c r="AP1525" s="1"/>
      <c r="AQ1525" s="1"/>
      <c r="AR1525" s="1"/>
      <c r="AS1525" s="1"/>
      <c r="AT1525" s="1"/>
      <c r="AU1525" s="1"/>
      <c r="AV1525" s="1"/>
      <c r="AW1525" s="1"/>
      <c r="AX1525" s="1"/>
      <c r="AY1525" s="1"/>
      <c r="AZ1525" s="1"/>
      <c r="BA1525" s="1"/>
      <c r="BB1525" s="1"/>
      <c r="BC1525" s="1"/>
      <c r="BD1525" s="1"/>
      <c r="BE1525" s="1"/>
      <c r="BF1525" s="1"/>
      <c r="BG1525" s="1"/>
      <c r="BH1525" s="1"/>
      <c r="BI1525" s="1"/>
      <c r="BJ1525" s="1"/>
      <c r="BK1525" s="1"/>
      <c r="BL1525" s="1"/>
      <c r="BM1525" s="1"/>
      <c r="BN1525" s="1"/>
      <c r="BO1525" s="1"/>
      <c r="BP1525" s="1"/>
    </row>
    <row r="1526" spans="1:68">
      <c r="A1526" s="1"/>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c r="AO1526" s="1"/>
      <c r="AP1526" s="1"/>
      <c r="AQ1526" s="1"/>
      <c r="AR1526" s="1"/>
      <c r="AS1526" s="1"/>
      <c r="AT1526" s="1"/>
      <c r="AU1526" s="1"/>
      <c r="AV1526" s="1"/>
      <c r="AW1526" s="1"/>
      <c r="AX1526" s="1"/>
      <c r="AY1526" s="1"/>
      <c r="AZ1526" s="1"/>
      <c r="BA1526" s="1"/>
      <c r="BB1526" s="1"/>
      <c r="BC1526" s="1"/>
      <c r="BD1526" s="1"/>
      <c r="BE1526" s="1"/>
      <c r="BF1526" s="1"/>
      <c r="BG1526" s="1"/>
      <c r="BH1526" s="1"/>
      <c r="BI1526" s="1"/>
      <c r="BJ1526" s="1"/>
      <c r="BK1526" s="1"/>
      <c r="BL1526" s="1"/>
      <c r="BM1526" s="1"/>
      <c r="BN1526" s="1"/>
      <c r="BO1526" s="1"/>
      <c r="BP1526" s="1"/>
    </row>
    <row r="1527" spans="1:68">
      <c r="A1527" s="1"/>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1"/>
      <c r="AI1527" s="1"/>
      <c r="AJ1527" s="1"/>
      <c r="AK1527" s="1"/>
      <c r="AL1527" s="1"/>
      <c r="AM1527" s="1"/>
      <c r="AN1527" s="1"/>
      <c r="AO1527" s="1"/>
      <c r="AP1527" s="1"/>
      <c r="AQ1527" s="1"/>
      <c r="AR1527" s="1"/>
      <c r="AS1527" s="1"/>
      <c r="AT1527" s="1"/>
      <c r="AU1527" s="1"/>
      <c r="AV1527" s="1"/>
      <c r="AW1527" s="1"/>
      <c r="AX1527" s="1"/>
      <c r="AY1527" s="1"/>
      <c r="AZ1527" s="1"/>
      <c r="BA1527" s="1"/>
      <c r="BB1527" s="1"/>
      <c r="BC1527" s="1"/>
      <c r="BD1527" s="1"/>
      <c r="BE1527" s="1"/>
      <c r="BF1527" s="1"/>
      <c r="BG1527" s="1"/>
      <c r="BH1527" s="1"/>
      <c r="BI1527" s="1"/>
      <c r="BJ1527" s="1"/>
      <c r="BK1527" s="1"/>
      <c r="BL1527" s="1"/>
      <c r="BM1527" s="1"/>
      <c r="BN1527" s="1"/>
      <c r="BO1527" s="1"/>
      <c r="BP1527" s="1"/>
    </row>
    <row r="1528" spans="1:68">
      <c r="A1528" s="1"/>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c r="AO1528" s="1"/>
      <c r="AP1528" s="1"/>
      <c r="AQ1528" s="1"/>
      <c r="AR1528" s="1"/>
      <c r="AS1528" s="1"/>
      <c r="AT1528" s="1"/>
      <c r="AU1528" s="1"/>
      <c r="AV1528" s="1"/>
      <c r="AW1528" s="1"/>
      <c r="AX1528" s="1"/>
      <c r="AY1528" s="1"/>
      <c r="AZ1528" s="1"/>
      <c r="BA1528" s="1"/>
      <c r="BB1528" s="1"/>
      <c r="BC1528" s="1"/>
      <c r="BD1528" s="1"/>
      <c r="BE1528" s="1"/>
      <c r="BF1528" s="1"/>
      <c r="BG1528" s="1"/>
      <c r="BH1528" s="1"/>
      <c r="BI1528" s="1"/>
      <c r="BJ1528" s="1"/>
      <c r="BK1528" s="1"/>
      <c r="BL1528" s="1"/>
      <c r="BM1528" s="1"/>
      <c r="BN1528" s="1"/>
      <c r="BO1528" s="1"/>
      <c r="BP1528" s="1"/>
    </row>
    <row r="1529" spans="1:68">
      <c r="A1529" s="1"/>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1"/>
      <c r="AI1529" s="1"/>
      <c r="AJ1529" s="1"/>
      <c r="AK1529" s="1"/>
      <c r="AL1529" s="1"/>
      <c r="AM1529" s="1"/>
      <c r="AN1529" s="1"/>
      <c r="AO1529" s="1"/>
      <c r="AP1529" s="1"/>
      <c r="AQ1529" s="1"/>
      <c r="AR1529" s="1"/>
      <c r="AS1529" s="1"/>
      <c r="AT1529" s="1"/>
      <c r="AU1529" s="1"/>
      <c r="AV1529" s="1"/>
      <c r="AW1529" s="1"/>
      <c r="AX1529" s="1"/>
      <c r="AY1529" s="1"/>
      <c r="AZ1529" s="1"/>
      <c r="BA1529" s="1"/>
      <c r="BB1529" s="1"/>
      <c r="BC1529" s="1"/>
      <c r="BD1529" s="1"/>
      <c r="BE1529" s="1"/>
      <c r="BF1529" s="1"/>
      <c r="BG1529" s="1"/>
      <c r="BH1529" s="1"/>
      <c r="BI1529" s="1"/>
      <c r="BJ1529" s="1"/>
      <c r="BK1529" s="1"/>
      <c r="BL1529" s="1"/>
      <c r="BM1529" s="1"/>
      <c r="BN1529" s="1"/>
      <c r="BO1529" s="1"/>
      <c r="BP1529" s="1"/>
    </row>
    <row r="1530" spans="1:68">
      <c r="A1530" s="1"/>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c r="AO1530" s="1"/>
      <c r="AP1530" s="1"/>
      <c r="AQ1530" s="1"/>
      <c r="AR1530" s="1"/>
      <c r="AS1530" s="1"/>
      <c r="AT1530" s="1"/>
      <c r="AU1530" s="1"/>
      <c r="AV1530" s="1"/>
      <c r="AW1530" s="1"/>
      <c r="AX1530" s="1"/>
      <c r="AY1530" s="1"/>
      <c r="AZ1530" s="1"/>
      <c r="BA1530" s="1"/>
      <c r="BB1530" s="1"/>
      <c r="BC1530" s="1"/>
      <c r="BD1530" s="1"/>
      <c r="BE1530" s="1"/>
      <c r="BF1530" s="1"/>
      <c r="BG1530" s="1"/>
      <c r="BH1530" s="1"/>
      <c r="BI1530" s="1"/>
      <c r="BJ1530" s="1"/>
      <c r="BK1530" s="1"/>
      <c r="BL1530" s="1"/>
      <c r="BM1530" s="1"/>
      <c r="BN1530" s="1"/>
      <c r="BO1530" s="1"/>
      <c r="BP1530" s="1"/>
    </row>
    <row r="1531" spans="1:68">
      <c r="A1531" s="1"/>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1"/>
      <c r="AI1531" s="1"/>
      <c r="AJ1531" s="1"/>
      <c r="AK1531" s="1"/>
      <c r="AL1531" s="1"/>
      <c r="AM1531" s="1"/>
      <c r="AN1531" s="1"/>
      <c r="AO1531" s="1"/>
      <c r="AP1531" s="1"/>
      <c r="AQ1531" s="1"/>
      <c r="AR1531" s="1"/>
      <c r="AS1531" s="1"/>
      <c r="AT1531" s="1"/>
      <c r="AU1531" s="1"/>
      <c r="AV1531" s="1"/>
      <c r="AW1531" s="1"/>
      <c r="AX1531" s="1"/>
      <c r="AY1531" s="1"/>
      <c r="AZ1531" s="1"/>
      <c r="BA1531" s="1"/>
      <c r="BB1531" s="1"/>
      <c r="BC1531" s="1"/>
      <c r="BD1531" s="1"/>
      <c r="BE1531" s="1"/>
      <c r="BF1531" s="1"/>
      <c r="BG1531" s="1"/>
      <c r="BH1531" s="1"/>
      <c r="BI1531" s="1"/>
      <c r="BJ1531" s="1"/>
      <c r="BK1531" s="1"/>
      <c r="BL1531" s="1"/>
      <c r="BM1531" s="1"/>
      <c r="BN1531" s="1"/>
      <c r="BO1531" s="1"/>
      <c r="BP1531" s="1"/>
    </row>
    <row r="1532" spans="1:68">
      <c r="A1532" s="1"/>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c r="AO1532" s="1"/>
      <c r="AP1532" s="1"/>
      <c r="AQ1532" s="1"/>
      <c r="AR1532" s="1"/>
      <c r="AS1532" s="1"/>
      <c r="AT1532" s="1"/>
      <c r="AU1532" s="1"/>
      <c r="AV1532" s="1"/>
      <c r="AW1532" s="1"/>
      <c r="AX1532" s="1"/>
      <c r="AY1532" s="1"/>
      <c r="AZ1532" s="1"/>
      <c r="BA1532" s="1"/>
      <c r="BB1532" s="1"/>
      <c r="BC1532" s="1"/>
      <c r="BD1532" s="1"/>
      <c r="BE1532" s="1"/>
      <c r="BF1532" s="1"/>
      <c r="BG1532" s="1"/>
      <c r="BH1532" s="1"/>
      <c r="BI1532" s="1"/>
      <c r="BJ1532" s="1"/>
      <c r="BK1532" s="1"/>
      <c r="BL1532" s="1"/>
      <c r="BM1532" s="1"/>
      <c r="BN1532" s="1"/>
      <c r="BO1532" s="1"/>
      <c r="BP1532" s="1"/>
    </row>
    <row r="1533" spans="1:68">
      <c r="A1533" s="1"/>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1"/>
      <c r="AI1533" s="1"/>
      <c r="AJ1533" s="1"/>
      <c r="AK1533" s="1"/>
      <c r="AL1533" s="1"/>
      <c r="AM1533" s="1"/>
      <c r="AN1533" s="1"/>
      <c r="AO1533" s="1"/>
      <c r="AP1533" s="1"/>
      <c r="AQ1533" s="1"/>
      <c r="AR1533" s="1"/>
      <c r="AS1533" s="1"/>
      <c r="AT1533" s="1"/>
      <c r="AU1533" s="1"/>
      <c r="AV1533" s="1"/>
      <c r="AW1533" s="1"/>
      <c r="AX1533" s="1"/>
      <c r="AY1533" s="1"/>
      <c r="AZ1533" s="1"/>
      <c r="BA1533" s="1"/>
      <c r="BB1533" s="1"/>
      <c r="BC1533" s="1"/>
      <c r="BD1533" s="1"/>
      <c r="BE1533" s="1"/>
      <c r="BF1533" s="1"/>
      <c r="BG1533" s="1"/>
      <c r="BH1533" s="1"/>
      <c r="BI1533" s="1"/>
      <c r="BJ1533" s="1"/>
      <c r="BK1533" s="1"/>
      <c r="BL1533" s="1"/>
      <c r="BM1533" s="1"/>
      <c r="BN1533" s="1"/>
      <c r="BO1533" s="1"/>
      <c r="BP1533" s="1"/>
    </row>
    <row r="1534" spans="1:68">
      <c r="A1534" s="1"/>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c r="AO1534" s="1"/>
      <c r="AP1534" s="1"/>
      <c r="AQ1534" s="1"/>
      <c r="AR1534" s="1"/>
      <c r="AS1534" s="1"/>
      <c r="AT1534" s="1"/>
      <c r="AU1534" s="1"/>
      <c r="AV1534" s="1"/>
      <c r="AW1534" s="1"/>
      <c r="AX1534" s="1"/>
      <c r="AY1534" s="1"/>
      <c r="AZ1534" s="1"/>
      <c r="BA1534" s="1"/>
      <c r="BB1534" s="1"/>
      <c r="BC1534" s="1"/>
      <c r="BD1534" s="1"/>
      <c r="BE1534" s="1"/>
      <c r="BF1534" s="1"/>
      <c r="BG1534" s="1"/>
      <c r="BH1534" s="1"/>
      <c r="BI1534" s="1"/>
      <c r="BJ1534" s="1"/>
      <c r="BK1534" s="1"/>
      <c r="BL1534" s="1"/>
      <c r="BM1534" s="1"/>
      <c r="BN1534" s="1"/>
      <c r="BO1534" s="1"/>
      <c r="BP1534" s="1"/>
    </row>
    <row r="1535" spans="1:68">
      <c r="A1535" s="1"/>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c r="AO1535" s="1"/>
      <c r="AP1535" s="1"/>
      <c r="AQ1535" s="1"/>
      <c r="AR1535" s="1"/>
      <c r="AS1535" s="1"/>
      <c r="AT1535" s="1"/>
      <c r="AU1535" s="1"/>
      <c r="AV1535" s="1"/>
      <c r="AW1535" s="1"/>
      <c r="AX1535" s="1"/>
      <c r="AY1535" s="1"/>
      <c r="AZ1535" s="1"/>
      <c r="BA1535" s="1"/>
      <c r="BB1535" s="1"/>
      <c r="BC1535" s="1"/>
      <c r="BD1535" s="1"/>
      <c r="BE1535" s="1"/>
      <c r="BF1535" s="1"/>
      <c r="BG1535" s="1"/>
      <c r="BH1535" s="1"/>
      <c r="BI1535" s="1"/>
      <c r="BJ1535" s="1"/>
      <c r="BK1535" s="1"/>
      <c r="BL1535" s="1"/>
      <c r="BM1535" s="1"/>
      <c r="BN1535" s="1"/>
      <c r="BO1535" s="1"/>
      <c r="BP1535" s="1"/>
    </row>
    <row r="1536" spans="1:68">
      <c r="A1536" s="1"/>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c r="AO1536" s="1"/>
      <c r="AP1536" s="1"/>
      <c r="AQ1536" s="1"/>
      <c r="AR1536" s="1"/>
      <c r="AS1536" s="1"/>
      <c r="AT1536" s="1"/>
      <c r="AU1536" s="1"/>
      <c r="AV1536" s="1"/>
      <c r="AW1536" s="1"/>
      <c r="AX1536" s="1"/>
      <c r="AY1536" s="1"/>
      <c r="AZ1536" s="1"/>
      <c r="BA1536" s="1"/>
      <c r="BB1536" s="1"/>
      <c r="BC1536" s="1"/>
      <c r="BD1536" s="1"/>
      <c r="BE1536" s="1"/>
      <c r="BF1536" s="1"/>
      <c r="BG1536" s="1"/>
      <c r="BH1536" s="1"/>
      <c r="BI1536" s="1"/>
      <c r="BJ1536" s="1"/>
      <c r="BK1536" s="1"/>
      <c r="BL1536" s="1"/>
      <c r="BM1536" s="1"/>
      <c r="BN1536" s="1"/>
      <c r="BO1536" s="1"/>
      <c r="BP1536" s="1"/>
    </row>
    <row r="1537" spans="1:68">
      <c r="A1537" s="1"/>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1"/>
      <c r="AI1537" s="1"/>
      <c r="AJ1537" s="1"/>
      <c r="AK1537" s="1"/>
      <c r="AL1537" s="1"/>
      <c r="AM1537" s="1"/>
      <c r="AN1537" s="1"/>
      <c r="AO1537" s="1"/>
      <c r="AP1537" s="1"/>
      <c r="AQ1537" s="1"/>
      <c r="AR1537" s="1"/>
      <c r="AS1537" s="1"/>
      <c r="AT1537" s="1"/>
      <c r="AU1537" s="1"/>
      <c r="AV1537" s="1"/>
      <c r="AW1537" s="1"/>
      <c r="AX1537" s="1"/>
      <c r="AY1537" s="1"/>
      <c r="AZ1537" s="1"/>
      <c r="BA1537" s="1"/>
      <c r="BB1537" s="1"/>
      <c r="BC1537" s="1"/>
      <c r="BD1537" s="1"/>
      <c r="BE1537" s="1"/>
      <c r="BF1537" s="1"/>
      <c r="BG1537" s="1"/>
      <c r="BH1537" s="1"/>
      <c r="BI1537" s="1"/>
      <c r="BJ1537" s="1"/>
      <c r="BK1537" s="1"/>
      <c r="BL1537" s="1"/>
      <c r="BM1537" s="1"/>
      <c r="BN1537" s="1"/>
      <c r="BO1537" s="1"/>
      <c r="BP1537" s="1"/>
    </row>
    <row r="1538" spans="1:68">
      <c r="A1538" s="1"/>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1"/>
      <c r="AI1538" s="1"/>
      <c r="AJ1538" s="1"/>
      <c r="AK1538" s="1"/>
      <c r="AL1538" s="1"/>
      <c r="AM1538" s="1"/>
      <c r="AN1538" s="1"/>
      <c r="AO1538" s="1"/>
      <c r="AP1538" s="1"/>
      <c r="AQ1538" s="1"/>
      <c r="AR1538" s="1"/>
      <c r="AS1538" s="1"/>
      <c r="AT1538" s="1"/>
      <c r="AU1538" s="1"/>
      <c r="AV1538" s="1"/>
      <c r="AW1538" s="1"/>
      <c r="AX1538" s="1"/>
      <c r="AY1538" s="1"/>
      <c r="AZ1538" s="1"/>
      <c r="BA1538" s="1"/>
      <c r="BB1538" s="1"/>
      <c r="BC1538" s="1"/>
      <c r="BD1538" s="1"/>
      <c r="BE1538" s="1"/>
      <c r="BF1538" s="1"/>
      <c r="BG1538" s="1"/>
      <c r="BH1538" s="1"/>
      <c r="BI1538" s="1"/>
      <c r="BJ1538" s="1"/>
      <c r="BK1538" s="1"/>
      <c r="BL1538" s="1"/>
      <c r="BM1538" s="1"/>
      <c r="BN1538" s="1"/>
      <c r="BO1538" s="1"/>
      <c r="BP1538" s="1"/>
    </row>
    <row r="1539" spans="1:68">
      <c r="A1539" s="1"/>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1"/>
      <c r="AI1539" s="1"/>
      <c r="AJ1539" s="1"/>
      <c r="AK1539" s="1"/>
      <c r="AL1539" s="1"/>
      <c r="AM1539" s="1"/>
      <c r="AN1539" s="1"/>
      <c r="AO1539" s="1"/>
      <c r="AP1539" s="1"/>
      <c r="AQ1539" s="1"/>
      <c r="AR1539" s="1"/>
      <c r="AS1539" s="1"/>
      <c r="AT1539" s="1"/>
      <c r="AU1539" s="1"/>
      <c r="AV1539" s="1"/>
      <c r="AW1539" s="1"/>
      <c r="AX1539" s="1"/>
      <c r="AY1539" s="1"/>
      <c r="AZ1539" s="1"/>
      <c r="BA1539" s="1"/>
      <c r="BB1539" s="1"/>
      <c r="BC1539" s="1"/>
      <c r="BD1539" s="1"/>
      <c r="BE1539" s="1"/>
      <c r="BF1539" s="1"/>
      <c r="BG1539" s="1"/>
      <c r="BH1539" s="1"/>
      <c r="BI1539" s="1"/>
      <c r="BJ1539" s="1"/>
      <c r="BK1539" s="1"/>
      <c r="BL1539" s="1"/>
      <c r="BM1539" s="1"/>
      <c r="BN1539" s="1"/>
      <c r="BO1539" s="1"/>
      <c r="BP1539" s="1"/>
    </row>
    <row r="1540" spans="1:68">
      <c r="A1540" s="1"/>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c r="AO1540" s="1"/>
      <c r="AP1540" s="1"/>
      <c r="AQ1540" s="1"/>
      <c r="AR1540" s="1"/>
      <c r="AS1540" s="1"/>
      <c r="AT1540" s="1"/>
      <c r="AU1540" s="1"/>
      <c r="AV1540" s="1"/>
      <c r="AW1540" s="1"/>
      <c r="AX1540" s="1"/>
      <c r="AY1540" s="1"/>
      <c r="AZ1540" s="1"/>
      <c r="BA1540" s="1"/>
      <c r="BB1540" s="1"/>
      <c r="BC1540" s="1"/>
      <c r="BD1540" s="1"/>
      <c r="BE1540" s="1"/>
      <c r="BF1540" s="1"/>
      <c r="BG1540" s="1"/>
      <c r="BH1540" s="1"/>
      <c r="BI1540" s="1"/>
      <c r="BJ1540" s="1"/>
      <c r="BK1540" s="1"/>
      <c r="BL1540" s="1"/>
      <c r="BM1540" s="1"/>
      <c r="BN1540" s="1"/>
      <c r="BO1540" s="1"/>
      <c r="BP1540" s="1"/>
    </row>
    <row r="1541" spans="1:68">
      <c r="A1541" s="1"/>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
      <c r="AJ1541" s="1"/>
      <c r="AK1541" s="1"/>
      <c r="AL1541" s="1"/>
      <c r="AM1541" s="1"/>
      <c r="AN1541" s="1"/>
      <c r="AO1541" s="1"/>
      <c r="AP1541" s="1"/>
      <c r="AQ1541" s="1"/>
      <c r="AR1541" s="1"/>
      <c r="AS1541" s="1"/>
      <c r="AT1541" s="1"/>
      <c r="AU1541" s="1"/>
      <c r="AV1541" s="1"/>
      <c r="AW1541" s="1"/>
      <c r="AX1541" s="1"/>
      <c r="AY1541" s="1"/>
      <c r="AZ1541" s="1"/>
      <c r="BA1541" s="1"/>
      <c r="BB1541" s="1"/>
      <c r="BC1541" s="1"/>
      <c r="BD1541" s="1"/>
      <c r="BE1541" s="1"/>
      <c r="BF1541" s="1"/>
      <c r="BG1541" s="1"/>
      <c r="BH1541" s="1"/>
      <c r="BI1541" s="1"/>
      <c r="BJ1541" s="1"/>
      <c r="BK1541" s="1"/>
      <c r="BL1541" s="1"/>
      <c r="BM1541" s="1"/>
      <c r="BN1541" s="1"/>
      <c r="BO1541" s="1"/>
      <c r="BP1541" s="1"/>
    </row>
    <row r="1542" spans="1:68">
      <c r="A1542" s="1"/>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c r="AO1542" s="1"/>
      <c r="AP1542" s="1"/>
      <c r="AQ1542" s="1"/>
      <c r="AR1542" s="1"/>
      <c r="AS1542" s="1"/>
      <c r="AT1542" s="1"/>
      <c r="AU1542" s="1"/>
      <c r="AV1542" s="1"/>
      <c r="AW1542" s="1"/>
      <c r="AX1542" s="1"/>
      <c r="AY1542" s="1"/>
      <c r="AZ1542" s="1"/>
      <c r="BA1542" s="1"/>
      <c r="BB1542" s="1"/>
      <c r="BC1542" s="1"/>
      <c r="BD1542" s="1"/>
      <c r="BE1542" s="1"/>
      <c r="BF1542" s="1"/>
      <c r="BG1542" s="1"/>
      <c r="BH1542" s="1"/>
      <c r="BI1542" s="1"/>
      <c r="BJ1542" s="1"/>
      <c r="BK1542" s="1"/>
      <c r="BL1542" s="1"/>
      <c r="BM1542" s="1"/>
      <c r="BN1542" s="1"/>
      <c r="BO1542" s="1"/>
      <c r="BP1542" s="1"/>
    </row>
    <row r="1543" spans="1:68">
      <c r="A1543" s="1"/>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
      <c r="AJ1543" s="1"/>
      <c r="AK1543" s="1"/>
      <c r="AL1543" s="1"/>
      <c r="AM1543" s="1"/>
      <c r="AN1543" s="1"/>
      <c r="AO1543" s="1"/>
      <c r="AP1543" s="1"/>
      <c r="AQ1543" s="1"/>
      <c r="AR1543" s="1"/>
      <c r="AS1543" s="1"/>
      <c r="AT1543" s="1"/>
      <c r="AU1543" s="1"/>
      <c r="AV1543" s="1"/>
      <c r="AW1543" s="1"/>
      <c r="AX1543" s="1"/>
      <c r="AY1543" s="1"/>
      <c r="AZ1543" s="1"/>
      <c r="BA1543" s="1"/>
      <c r="BB1543" s="1"/>
      <c r="BC1543" s="1"/>
      <c r="BD1543" s="1"/>
      <c r="BE1543" s="1"/>
      <c r="BF1543" s="1"/>
      <c r="BG1543" s="1"/>
      <c r="BH1543" s="1"/>
      <c r="BI1543" s="1"/>
      <c r="BJ1543" s="1"/>
      <c r="BK1543" s="1"/>
      <c r="BL1543" s="1"/>
      <c r="BM1543" s="1"/>
      <c r="BN1543" s="1"/>
      <c r="BO1543" s="1"/>
      <c r="BP1543" s="1"/>
    </row>
    <row r="1544" spans="1:68">
      <c r="A1544" s="1"/>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c r="AO1544" s="1"/>
      <c r="AP1544" s="1"/>
      <c r="AQ1544" s="1"/>
      <c r="AR1544" s="1"/>
      <c r="AS1544" s="1"/>
      <c r="AT1544" s="1"/>
      <c r="AU1544" s="1"/>
      <c r="AV1544" s="1"/>
      <c r="AW1544" s="1"/>
      <c r="AX1544" s="1"/>
      <c r="AY1544" s="1"/>
      <c r="AZ1544" s="1"/>
      <c r="BA1544" s="1"/>
      <c r="BB1544" s="1"/>
      <c r="BC1544" s="1"/>
      <c r="BD1544" s="1"/>
      <c r="BE1544" s="1"/>
      <c r="BF1544" s="1"/>
      <c r="BG1544" s="1"/>
      <c r="BH1544" s="1"/>
      <c r="BI1544" s="1"/>
      <c r="BJ1544" s="1"/>
      <c r="BK1544" s="1"/>
      <c r="BL1544" s="1"/>
      <c r="BM1544" s="1"/>
      <c r="BN1544" s="1"/>
      <c r="BO1544" s="1"/>
      <c r="BP1544" s="1"/>
    </row>
    <row r="1545" spans="1:68">
      <c r="A1545" s="1"/>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c r="AO1545" s="1"/>
      <c r="AP1545" s="1"/>
      <c r="AQ1545" s="1"/>
      <c r="AR1545" s="1"/>
      <c r="AS1545" s="1"/>
      <c r="AT1545" s="1"/>
      <c r="AU1545" s="1"/>
      <c r="AV1545" s="1"/>
      <c r="AW1545" s="1"/>
      <c r="AX1545" s="1"/>
      <c r="AY1545" s="1"/>
      <c r="AZ1545" s="1"/>
      <c r="BA1545" s="1"/>
      <c r="BB1545" s="1"/>
      <c r="BC1545" s="1"/>
      <c r="BD1545" s="1"/>
      <c r="BE1545" s="1"/>
      <c r="BF1545" s="1"/>
      <c r="BG1545" s="1"/>
      <c r="BH1545" s="1"/>
      <c r="BI1545" s="1"/>
      <c r="BJ1545" s="1"/>
      <c r="BK1545" s="1"/>
      <c r="BL1545" s="1"/>
      <c r="BM1545" s="1"/>
      <c r="BN1545" s="1"/>
      <c r="BO1545" s="1"/>
      <c r="BP1545" s="1"/>
    </row>
    <row r="1546" spans="1:68">
      <c r="A1546" s="1"/>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c r="AO1546" s="1"/>
      <c r="AP1546" s="1"/>
      <c r="AQ1546" s="1"/>
      <c r="AR1546" s="1"/>
      <c r="AS1546" s="1"/>
      <c r="AT1546" s="1"/>
      <c r="AU1546" s="1"/>
      <c r="AV1546" s="1"/>
      <c r="AW1546" s="1"/>
      <c r="AX1546" s="1"/>
      <c r="AY1546" s="1"/>
      <c r="AZ1546" s="1"/>
      <c r="BA1546" s="1"/>
      <c r="BB1546" s="1"/>
      <c r="BC1546" s="1"/>
      <c r="BD1546" s="1"/>
      <c r="BE1546" s="1"/>
      <c r="BF1546" s="1"/>
      <c r="BG1546" s="1"/>
      <c r="BH1546" s="1"/>
      <c r="BI1546" s="1"/>
      <c r="BJ1546" s="1"/>
      <c r="BK1546" s="1"/>
      <c r="BL1546" s="1"/>
      <c r="BM1546" s="1"/>
      <c r="BN1546" s="1"/>
      <c r="BO1546" s="1"/>
      <c r="BP1546" s="1"/>
    </row>
    <row r="1547" spans="1:68">
      <c r="A1547" s="1"/>
      <c r="B1547" s="1"/>
      <c r="C1547" s="1"/>
      <c r="D1547" s="1"/>
      <c r="E1547" s="1"/>
      <c r="F1547" s="1"/>
      <c r="G1547" s="1"/>
      <c r="H1547" s="1"/>
      <c r="I1547" s="1"/>
      <c r="J1547" s="1"/>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c r="AH1547" s="1"/>
      <c r="AI1547" s="1"/>
      <c r="AJ1547" s="1"/>
      <c r="AK1547" s="1"/>
      <c r="AL1547" s="1"/>
      <c r="AM1547" s="1"/>
      <c r="AN1547" s="1"/>
      <c r="AO1547" s="1"/>
      <c r="AP1547" s="1"/>
      <c r="AQ1547" s="1"/>
      <c r="AR1547" s="1"/>
      <c r="AS1547" s="1"/>
      <c r="AT1547" s="1"/>
      <c r="AU1547" s="1"/>
      <c r="AV1547" s="1"/>
      <c r="AW1547" s="1"/>
      <c r="AX1547" s="1"/>
      <c r="AY1547" s="1"/>
      <c r="AZ1547" s="1"/>
      <c r="BA1547" s="1"/>
      <c r="BB1547" s="1"/>
      <c r="BC1547" s="1"/>
      <c r="BD1547" s="1"/>
      <c r="BE1547" s="1"/>
      <c r="BF1547" s="1"/>
      <c r="BG1547" s="1"/>
      <c r="BH1547" s="1"/>
      <c r="BI1547" s="1"/>
      <c r="BJ1547" s="1"/>
      <c r="BK1547" s="1"/>
      <c r="BL1547" s="1"/>
      <c r="BM1547" s="1"/>
      <c r="BN1547" s="1"/>
      <c r="BO1547" s="1"/>
      <c r="BP1547" s="1"/>
    </row>
    <row r="1548" spans="1:68">
      <c r="A1548" s="1"/>
      <c r="B1548" s="1"/>
      <c r="C1548" s="1"/>
      <c r="D1548" s="1"/>
      <c r="E1548" s="1"/>
      <c r="F1548" s="1"/>
      <c r="G1548" s="1"/>
      <c r="H1548" s="1"/>
      <c r="I1548" s="1"/>
      <c r="J1548" s="1"/>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1"/>
      <c r="AI1548" s="1"/>
      <c r="AJ1548" s="1"/>
      <c r="AK1548" s="1"/>
      <c r="AL1548" s="1"/>
      <c r="AM1548" s="1"/>
      <c r="AN1548" s="1"/>
      <c r="AO1548" s="1"/>
      <c r="AP1548" s="1"/>
      <c r="AQ1548" s="1"/>
      <c r="AR1548" s="1"/>
      <c r="AS1548" s="1"/>
      <c r="AT1548" s="1"/>
      <c r="AU1548" s="1"/>
      <c r="AV1548" s="1"/>
      <c r="AW1548" s="1"/>
      <c r="AX1548" s="1"/>
      <c r="AY1548" s="1"/>
      <c r="AZ1548" s="1"/>
      <c r="BA1548" s="1"/>
      <c r="BB1548" s="1"/>
      <c r="BC1548" s="1"/>
      <c r="BD1548" s="1"/>
      <c r="BE1548" s="1"/>
      <c r="BF1548" s="1"/>
      <c r="BG1548" s="1"/>
      <c r="BH1548" s="1"/>
      <c r="BI1548" s="1"/>
      <c r="BJ1548" s="1"/>
      <c r="BK1548" s="1"/>
      <c r="BL1548" s="1"/>
      <c r="BM1548" s="1"/>
      <c r="BN1548" s="1"/>
      <c r="BO1548" s="1"/>
      <c r="BP1548" s="1"/>
    </row>
    <row r="1549" spans="1:68">
      <c r="A1549" s="1"/>
      <c r="B1549" s="1"/>
      <c r="C1549" s="1"/>
      <c r="D1549" s="1"/>
      <c r="E1549" s="1"/>
      <c r="F1549" s="1"/>
      <c r="G1549" s="1"/>
      <c r="H1549" s="1"/>
      <c r="I1549" s="1"/>
      <c r="J1549" s="1"/>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c r="AH1549" s="1"/>
      <c r="AI1549" s="1"/>
      <c r="AJ1549" s="1"/>
      <c r="AK1549" s="1"/>
      <c r="AL1549" s="1"/>
      <c r="AM1549" s="1"/>
      <c r="AN1549" s="1"/>
      <c r="AO1549" s="1"/>
      <c r="AP1549" s="1"/>
      <c r="AQ1549" s="1"/>
      <c r="AR1549" s="1"/>
      <c r="AS1549" s="1"/>
      <c r="AT1549" s="1"/>
      <c r="AU1549" s="1"/>
      <c r="AV1549" s="1"/>
      <c r="AW1549" s="1"/>
      <c r="AX1549" s="1"/>
      <c r="AY1549" s="1"/>
      <c r="AZ1549" s="1"/>
      <c r="BA1549" s="1"/>
      <c r="BB1549" s="1"/>
      <c r="BC1549" s="1"/>
      <c r="BD1549" s="1"/>
      <c r="BE1549" s="1"/>
      <c r="BF1549" s="1"/>
      <c r="BG1549" s="1"/>
      <c r="BH1549" s="1"/>
      <c r="BI1549" s="1"/>
      <c r="BJ1549" s="1"/>
      <c r="BK1549" s="1"/>
      <c r="BL1549" s="1"/>
      <c r="BM1549" s="1"/>
      <c r="BN1549" s="1"/>
      <c r="BO1549" s="1"/>
      <c r="BP1549" s="1"/>
    </row>
    <row r="1550" spans="1:68">
      <c r="A1550" s="1"/>
      <c r="B1550" s="1"/>
      <c r="C1550" s="1"/>
      <c r="D1550" s="1"/>
      <c r="E1550" s="1"/>
      <c r="F1550" s="1"/>
      <c r="G1550" s="1"/>
      <c r="H1550" s="1"/>
      <c r="I1550" s="1"/>
      <c r="J1550" s="1"/>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1"/>
      <c r="AI1550" s="1"/>
      <c r="AJ1550" s="1"/>
      <c r="AK1550" s="1"/>
      <c r="AL1550" s="1"/>
      <c r="AM1550" s="1"/>
      <c r="AN1550" s="1"/>
      <c r="AO1550" s="1"/>
      <c r="AP1550" s="1"/>
      <c r="AQ1550" s="1"/>
      <c r="AR1550" s="1"/>
      <c r="AS1550" s="1"/>
      <c r="AT1550" s="1"/>
      <c r="AU1550" s="1"/>
      <c r="AV1550" s="1"/>
      <c r="AW1550" s="1"/>
      <c r="AX1550" s="1"/>
      <c r="AY1550" s="1"/>
      <c r="AZ1550" s="1"/>
      <c r="BA1550" s="1"/>
      <c r="BB1550" s="1"/>
      <c r="BC1550" s="1"/>
      <c r="BD1550" s="1"/>
      <c r="BE1550" s="1"/>
      <c r="BF1550" s="1"/>
      <c r="BG1550" s="1"/>
      <c r="BH1550" s="1"/>
      <c r="BI1550" s="1"/>
      <c r="BJ1550" s="1"/>
      <c r="BK1550" s="1"/>
      <c r="BL1550" s="1"/>
      <c r="BM1550" s="1"/>
      <c r="BN1550" s="1"/>
      <c r="BO1550" s="1"/>
      <c r="BP1550" s="1"/>
    </row>
    <row r="1551" spans="1:68">
      <c r="A1551" s="1"/>
      <c r="B1551" s="1"/>
      <c r="C1551" s="1"/>
      <c r="D1551" s="1"/>
      <c r="E1551" s="1"/>
      <c r="F1551" s="1"/>
      <c r="G1551" s="1"/>
      <c r="H1551" s="1"/>
      <c r="I1551" s="1"/>
      <c r="J1551" s="1"/>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c r="AH1551" s="1"/>
      <c r="AI1551" s="1"/>
      <c r="AJ1551" s="1"/>
      <c r="AK1551" s="1"/>
      <c r="AL1551" s="1"/>
      <c r="AM1551" s="1"/>
      <c r="AN1551" s="1"/>
      <c r="AO1551" s="1"/>
      <c r="AP1551" s="1"/>
      <c r="AQ1551" s="1"/>
      <c r="AR1551" s="1"/>
      <c r="AS1551" s="1"/>
      <c r="AT1551" s="1"/>
      <c r="AU1551" s="1"/>
      <c r="AV1551" s="1"/>
      <c r="AW1551" s="1"/>
      <c r="AX1551" s="1"/>
      <c r="AY1551" s="1"/>
      <c r="AZ1551" s="1"/>
      <c r="BA1551" s="1"/>
      <c r="BB1551" s="1"/>
      <c r="BC1551" s="1"/>
      <c r="BD1551" s="1"/>
      <c r="BE1551" s="1"/>
      <c r="BF1551" s="1"/>
      <c r="BG1551" s="1"/>
      <c r="BH1551" s="1"/>
      <c r="BI1551" s="1"/>
      <c r="BJ1551" s="1"/>
      <c r="BK1551" s="1"/>
      <c r="BL1551" s="1"/>
      <c r="BM1551" s="1"/>
      <c r="BN1551" s="1"/>
      <c r="BO1551" s="1"/>
      <c r="BP1551" s="1"/>
    </row>
    <row r="1552" spans="1:68">
      <c r="A1552" s="1"/>
      <c r="B1552" s="1"/>
      <c r="C1552" s="1"/>
      <c r="D1552" s="1"/>
      <c r="E1552" s="1"/>
      <c r="F1552" s="1"/>
      <c r="G1552" s="1"/>
      <c r="H1552" s="1"/>
      <c r="I1552" s="1"/>
      <c r="J1552" s="1"/>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c r="AH1552" s="1"/>
      <c r="AI1552" s="1"/>
      <c r="AJ1552" s="1"/>
      <c r="AK1552" s="1"/>
      <c r="AL1552" s="1"/>
      <c r="AM1552" s="1"/>
      <c r="AN1552" s="1"/>
      <c r="AO1552" s="1"/>
      <c r="AP1552" s="1"/>
      <c r="AQ1552" s="1"/>
      <c r="AR1552" s="1"/>
      <c r="AS1552" s="1"/>
      <c r="AT1552" s="1"/>
      <c r="AU1552" s="1"/>
      <c r="AV1552" s="1"/>
      <c r="AW1552" s="1"/>
      <c r="AX1552" s="1"/>
      <c r="AY1552" s="1"/>
      <c r="AZ1552" s="1"/>
      <c r="BA1552" s="1"/>
      <c r="BB1552" s="1"/>
      <c r="BC1552" s="1"/>
      <c r="BD1552" s="1"/>
      <c r="BE1552" s="1"/>
      <c r="BF1552" s="1"/>
      <c r="BG1552" s="1"/>
      <c r="BH1552" s="1"/>
      <c r="BI1552" s="1"/>
      <c r="BJ1552" s="1"/>
      <c r="BK1552" s="1"/>
      <c r="BL1552" s="1"/>
      <c r="BM1552" s="1"/>
      <c r="BN1552" s="1"/>
      <c r="BO1552" s="1"/>
      <c r="BP1552" s="1"/>
    </row>
    <row r="1553" spans="1:68">
      <c r="A1553" s="1"/>
      <c r="B1553" s="1"/>
      <c r="C1553" s="1"/>
      <c r="D1553" s="1"/>
      <c r="E1553" s="1"/>
      <c r="F1553" s="1"/>
      <c r="G1553" s="1"/>
      <c r="H1553" s="1"/>
      <c r="I1553" s="1"/>
      <c r="J1553" s="1"/>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c r="AH1553" s="1"/>
      <c r="AI1553" s="1"/>
      <c r="AJ1553" s="1"/>
      <c r="AK1553" s="1"/>
      <c r="AL1553" s="1"/>
      <c r="AM1553" s="1"/>
      <c r="AN1553" s="1"/>
      <c r="AO1553" s="1"/>
      <c r="AP1553" s="1"/>
      <c r="AQ1553" s="1"/>
      <c r="AR1553" s="1"/>
      <c r="AS1553" s="1"/>
      <c r="AT1553" s="1"/>
      <c r="AU1553" s="1"/>
      <c r="AV1553" s="1"/>
      <c r="AW1553" s="1"/>
      <c r="AX1553" s="1"/>
      <c r="AY1553" s="1"/>
      <c r="AZ1553" s="1"/>
      <c r="BA1553" s="1"/>
      <c r="BB1553" s="1"/>
      <c r="BC1553" s="1"/>
      <c r="BD1553" s="1"/>
      <c r="BE1553" s="1"/>
      <c r="BF1553" s="1"/>
      <c r="BG1553" s="1"/>
      <c r="BH1553" s="1"/>
      <c r="BI1553" s="1"/>
      <c r="BJ1553" s="1"/>
      <c r="BK1553" s="1"/>
      <c r="BL1553" s="1"/>
      <c r="BM1553" s="1"/>
      <c r="BN1553" s="1"/>
      <c r="BO1553" s="1"/>
      <c r="BP1553" s="1"/>
    </row>
    <row r="1554" spans="1:68">
      <c r="A1554" s="1"/>
      <c r="B1554" s="1"/>
      <c r="C1554" s="1"/>
      <c r="D1554" s="1"/>
      <c r="E1554" s="1"/>
      <c r="F1554" s="1"/>
      <c r="G1554" s="1"/>
      <c r="H1554" s="1"/>
      <c r="I1554" s="1"/>
      <c r="J1554" s="1"/>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1"/>
      <c r="AI1554" s="1"/>
      <c r="AJ1554" s="1"/>
      <c r="AK1554" s="1"/>
      <c r="AL1554" s="1"/>
      <c r="AM1554" s="1"/>
      <c r="AN1554" s="1"/>
      <c r="AO1554" s="1"/>
      <c r="AP1554" s="1"/>
      <c r="AQ1554" s="1"/>
      <c r="AR1554" s="1"/>
      <c r="AS1554" s="1"/>
      <c r="AT1554" s="1"/>
      <c r="AU1554" s="1"/>
      <c r="AV1554" s="1"/>
      <c r="AW1554" s="1"/>
      <c r="AX1554" s="1"/>
      <c r="AY1554" s="1"/>
      <c r="AZ1554" s="1"/>
      <c r="BA1554" s="1"/>
      <c r="BB1554" s="1"/>
      <c r="BC1554" s="1"/>
      <c r="BD1554" s="1"/>
      <c r="BE1554" s="1"/>
      <c r="BF1554" s="1"/>
      <c r="BG1554" s="1"/>
      <c r="BH1554" s="1"/>
      <c r="BI1554" s="1"/>
      <c r="BJ1554" s="1"/>
      <c r="BK1554" s="1"/>
      <c r="BL1554" s="1"/>
      <c r="BM1554" s="1"/>
      <c r="BN1554" s="1"/>
      <c r="BO1554" s="1"/>
      <c r="BP1554" s="1"/>
    </row>
    <row r="1555" spans="1:68">
      <c r="A1555" s="1"/>
      <c r="B1555" s="1"/>
      <c r="C1555" s="1"/>
      <c r="D1555" s="1"/>
      <c r="E1555" s="1"/>
      <c r="F1555" s="1"/>
      <c r="G1555" s="1"/>
      <c r="H1555" s="1"/>
      <c r="I1555" s="1"/>
      <c r="J1555" s="1"/>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c r="AH1555" s="1"/>
      <c r="AI1555" s="1"/>
      <c r="AJ1555" s="1"/>
      <c r="AK1555" s="1"/>
      <c r="AL1555" s="1"/>
      <c r="AM1555" s="1"/>
      <c r="AN1555" s="1"/>
      <c r="AO1555" s="1"/>
      <c r="AP1555" s="1"/>
      <c r="AQ1555" s="1"/>
      <c r="AR1555" s="1"/>
      <c r="AS1555" s="1"/>
      <c r="AT1555" s="1"/>
      <c r="AU1555" s="1"/>
      <c r="AV1555" s="1"/>
      <c r="AW1555" s="1"/>
      <c r="AX1555" s="1"/>
      <c r="AY1555" s="1"/>
      <c r="AZ1555" s="1"/>
      <c r="BA1555" s="1"/>
      <c r="BB1555" s="1"/>
      <c r="BC1555" s="1"/>
      <c r="BD1555" s="1"/>
      <c r="BE1555" s="1"/>
      <c r="BF1555" s="1"/>
      <c r="BG1555" s="1"/>
      <c r="BH1555" s="1"/>
      <c r="BI1555" s="1"/>
      <c r="BJ1555" s="1"/>
      <c r="BK1555" s="1"/>
      <c r="BL1555" s="1"/>
      <c r="BM1555" s="1"/>
      <c r="BN1555" s="1"/>
      <c r="BO1555" s="1"/>
      <c r="BP1555" s="1"/>
    </row>
    <row r="1556" spans="1:68">
      <c r="A1556" s="1"/>
      <c r="B1556" s="1"/>
      <c r="C1556" s="1"/>
      <c r="D1556" s="1"/>
      <c r="E1556" s="1"/>
      <c r="F1556" s="1"/>
      <c r="G1556" s="1"/>
      <c r="H1556" s="1"/>
      <c r="I1556" s="1"/>
      <c r="J1556" s="1"/>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1"/>
      <c r="AI1556" s="1"/>
      <c r="AJ1556" s="1"/>
      <c r="AK1556" s="1"/>
      <c r="AL1556" s="1"/>
      <c r="AM1556" s="1"/>
      <c r="AN1556" s="1"/>
      <c r="AO1556" s="1"/>
      <c r="AP1556" s="1"/>
      <c r="AQ1556" s="1"/>
      <c r="AR1556" s="1"/>
      <c r="AS1556" s="1"/>
      <c r="AT1556" s="1"/>
      <c r="AU1556" s="1"/>
      <c r="AV1556" s="1"/>
      <c r="AW1556" s="1"/>
      <c r="AX1556" s="1"/>
      <c r="AY1556" s="1"/>
      <c r="AZ1556" s="1"/>
      <c r="BA1556" s="1"/>
      <c r="BB1556" s="1"/>
      <c r="BC1556" s="1"/>
      <c r="BD1556" s="1"/>
      <c r="BE1556" s="1"/>
      <c r="BF1556" s="1"/>
      <c r="BG1556" s="1"/>
      <c r="BH1556" s="1"/>
      <c r="BI1556" s="1"/>
      <c r="BJ1556" s="1"/>
      <c r="BK1556" s="1"/>
      <c r="BL1556" s="1"/>
      <c r="BM1556" s="1"/>
      <c r="BN1556" s="1"/>
      <c r="BO1556" s="1"/>
      <c r="BP1556" s="1"/>
    </row>
    <row r="1557" spans="1:68">
      <c r="A1557" s="1"/>
      <c r="B1557" s="1"/>
      <c r="C1557" s="1"/>
      <c r="D1557" s="1"/>
      <c r="E1557" s="1"/>
      <c r="F1557" s="1"/>
      <c r="G1557" s="1"/>
      <c r="H1557" s="1"/>
      <c r="I1557" s="1"/>
      <c r="J1557" s="1"/>
      <c r="K1557" s="1"/>
      <c r="L1557" s="1"/>
      <c r="M1557" s="1"/>
      <c r="N1557" s="1"/>
      <c r="O1557" s="1"/>
      <c r="P1557" s="1"/>
      <c r="Q1557" s="1"/>
      <c r="R1557" s="1"/>
      <c r="S1557" s="1"/>
      <c r="T1557" s="1"/>
      <c r="U1557" s="1"/>
      <c r="V1557" s="1"/>
      <c r="W1557" s="1"/>
      <c r="X1557" s="1"/>
      <c r="Y1557" s="1"/>
      <c r="Z1557" s="1"/>
      <c r="AA1557" s="1"/>
      <c r="AB1557" s="1"/>
      <c r="AC1557" s="1"/>
      <c r="AD1557" s="1"/>
      <c r="AE1557" s="1"/>
      <c r="AF1557" s="1"/>
      <c r="AG1557" s="1"/>
      <c r="AH1557" s="1"/>
      <c r="AI1557" s="1"/>
      <c r="AJ1557" s="1"/>
      <c r="AK1557" s="1"/>
      <c r="AL1557" s="1"/>
      <c r="AM1557" s="1"/>
      <c r="AN1557" s="1"/>
      <c r="AO1557" s="1"/>
      <c r="AP1557" s="1"/>
      <c r="AQ1557" s="1"/>
      <c r="AR1557" s="1"/>
      <c r="AS1557" s="1"/>
      <c r="AT1557" s="1"/>
      <c r="AU1557" s="1"/>
      <c r="AV1557" s="1"/>
      <c r="AW1557" s="1"/>
      <c r="AX1557" s="1"/>
      <c r="AY1557" s="1"/>
      <c r="AZ1557" s="1"/>
      <c r="BA1557" s="1"/>
      <c r="BB1557" s="1"/>
      <c r="BC1557" s="1"/>
      <c r="BD1557" s="1"/>
      <c r="BE1557" s="1"/>
      <c r="BF1557" s="1"/>
      <c r="BG1557" s="1"/>
      <c r="BH1557" s="1"/>
      <c r="BI1557" s="1"/>
      <c r="BJ1557" s="1"/>
      <c r="BK1557" s="1"/>
      <c r="BL1557" s="1"/>
      <c r="BM1557" s="1"/>
      <c r="BN1557" s="1"/>
      <c r="BO1557" s="1"/>
      <c r="BP1557" s="1"/>
    </row>
    <row r="1558" spans="1:68">
      <c r="A1558" s="1"/>
      <c r="B1558" s="1"/>
      <c r="C1558" s="1"/>
      <c r="D1558" s="1"/>
      <c r="E1558" s="1"/>
      <c r="F1558" s="1"/>
      <c r="G1558" s="1"/>
      <c r="H1558" s="1"/>
      <c r="I1558" s="1"/>
      <c r="J1558" s="1"/>
      <c r="K1558" s="1"/>
      <c r="L1558" s="1"/>
      <c r="M1558" s="1"/>
      <c r="N1558" s="1"/>
      <c r="O1558" s="1"/>
      <c r="P1558" s="1"/>
      <c r="Q1558" s="1"/>
      <c r="R1558" s="1"/>
      <c r="S1558" s="1"/>
      <c r="T1558" s="1"/>
      <c r="U1558" s="1"/>
      <c r="V1558" s="1"/>
      <c r="W1558" s="1"/>
      <c r="X1558" s="1"/>
      <c r="Y1558" s="1"/>
      <c r="Z1558" s="1"/>
      <c r="AA1558" s="1"/>
      <c r="AB1558" s="1"/>
      <c r="AC1558" s="1"/>
      <c r="AD1558" s="1"/>
      <c r="AE1558" s="1"/>
      <c r="AF1558" s="1"/>
      <c r="AG1558" s="1"/>
      <c r="AH1558" s="1"/>
      <c r="AI1558" s="1"/>
      <c r="AJ1558" s="1"/>
      <c r="AK1558" s="1"/>
      <c r="AL1558" s="1"/>
      <c r="AM1558" s="1"/>
      <c r="AN1558" s="1"/>
      <c r="AO1558" s="1"/>
      <c r="AP1558" s="1"/>
      <c r="AQ1558" s="1"/>
      <c r="AR1558" s="1"/>
      <c r="AS1558" s="1"/>
      <c r="AT1558" s="1"/>
      <c r="AU1558" s="1"/>
      <c r="AV1558" s="1"/>
      <c r="AW1558" s="1"/>
      <c r="AX1558" s="1"/>
      <c r="AY1558" s="1"/>
      <c r="AZ1558" s="1"/>
      <c r="BA1558" s="1"/>
      <c r="BB1558" s="1"/>
      <c r="BC1558" s="1"/>
      <c r="BD1558" s="1"/>
      <c r="BE1558" s="1"/>
      <c r="BF1558" s="1"/>
      <c r="BG1558" s="1"/>
      <c r="BH1558" s="1"/>
      <c r="BI1558" s="1"/>
      <c r="BJ1558" s="1"/>
      <c r="BK1558" s="1"/>
      <c r="BL1558" s="1"/>
      <c r="BM1558" s="1"/>
      <c r="BN1558" s="1"/>
      <c r="BO1558" s="1"/>
      <c r="BP1558" s="1"/>
    </row>
    <row r="1559" spans="1:68">
      <c r="A1559" s="1"/>
      <c r="B1559" s="1"/>
      <c r="C1559" s="1"/>
      <c r="D1559" s="1"/>
      <c r="E1559" s="1"/>
      <c r="F1559" s="1"/>
      <c r="G1559" s="1"/>
      <c r="H1559" s="1"/>
      <c r="I1559" s="1"/>
      <c r="J1559" s="1"/>
      <c r="K1559" s="1"/>
      <c r="L1559" s="1"/>
      <c r="M1559" s="1"/>
      <c r="N1559" s="1"/>
      <c r="O1559" s="1"/>
      <c r="P1559" s="1"/>
      <c r="Q1559" s="1"/>
      <c r="R1559" s="1"/>
      <c r="S1559" s="1"/>
      <c r="T1559" s="1"/>
      <c r="U1559" s="1"/>
      <c r="V1559" s="1"/>
      <c r="W1559" s="1"/>
      <c r="X1559" s="1"/>
      <c r="Y1559" s="1"/>
      <c r="Z1559" s="1"/>
      <c r="AA1559" s="1"/>
      <c r="AB1559" s="1"/>
      <c r="AC1559" s="1"/>
      <c r="AD1559" s="1"/>
      <c r="AE1559" s="1"/>
      <c r="AF1559" s="1"/>
      <c r="AG1559" s="1"/>
      <c r="AH1559" s="1"/>
      <c r="AI1559" s="1"/>
      <c r="AJ1559" s="1"/>
      <c r="AK1559" s="1"/>
      <c r="AL1559" s="1"/>
      <c r="AM1559" s="1"/>
      <c r="AN1559" s="1"/>
      <c r="AO1559" s="1"/>
      <c r="AP1559" s="1"/>
      <c r="AQ1559" s="1"/>
      <c r="AR1559" s="1"/>
      <c r="AS1559" s="1"/>
      <c r="AT1559" s="1"/>
      <c r="AU1559" s="1"/>
      <c r="AV1559" s="1"/>
      <c r="AW1559" s="1"/>
      <c r="AX1559" s="1"/>
      <c r="AY1559" s="1"/>
      <c r="AZ1559" s="1"/>
      <c r="BA1559" s="1"/>
      <c r="BB1559" s="1"/>
      <c r="BC1559" s="1"/>
      <c r="BD1559" s="1"/>
      <c r="BE1559" s="1"/>
      <c r="BF1559" s="1"/>
      <c r="BG1559" s="1"/>
      <c r="BH1559" s="1"/>
      <c r="BI1559" s="1"/>
      <c r="BJ1559" s="1"/>
      <c r="BK1559" s="1"/>
      <c r="BL1559" s="1"/>
      <c r="BM1559" s="1"/>
      <c r="BN1559" s="1"/>
      <c r="BO1559" s="1"/>
      <c r="BP1559" s="1"/>
    </row>
    <row r="1560" spans="1:68">
      <c r="A1560" s="1"/>
      <c r="B1560" s="1"/>
      <c r="C1560" s="1"/>
      <c r="D1560" s="1"/>
      <c r="E1560" s="1"/>
      <c r="F1560" s="1"/>
      <c r="G1560" s="1"/>
      <c r="H1560" s="1"/>
      <c r="I1560" s="1"/>
      <c r="J1560" s="1"/>
      <c r="K1560" s="1"/>
      <c r="L1560" s="1"/>
      <c r="M1560" s="1"/>
      <c r="N1560" s="1"/>
      <c r="O1560" s="1"/>
      <c r="P1560" s="1"/>
      <c r="Q1560" s="1"/>
      <c r="R1560" s="1"/>
      <c r="S1560" s="1"/>
      <c r="T1560" s="1"/>
      <c r="U1560" s="1"/>
      <c r="V1560" s="1"/>
      <c r="W1560" s="1"/>
      <c r="X1560" s="1"/>
      <c r="Y1560" s="1"/>
      <c r="Z1560" s="1"/>
      <c r="AA1560" s="1"/>
      <c r="AB1560" s="1"/>
      <c r="AC1560" s="1"/>
      <c r="AD1560" s="1"/>
      <c r="AE1560" s="1"/>
      <c r="AF1560" s="1"/>
      <c r="AG1560" s="1"/>
      <c r="AH1560" s="1"/>
      <c r="AI1560" s="1"/>
      <c r="AJ1560" s="1"/>
      <c r="AK1560" s="1"/>
      <c r="AL1560" s="1"/>
      <c r="AM1560" s="1"/>
      <c r="AN1560" s="1"/>
      <c r="AO1560" s="1"/>
      <c r="AP1560" s="1"/>
      <c r="AQ1560" s="1"/>
      <c r="AR1560" s="1"/>
      <c r="AS1560" s="1"/>
      <c r="AT1560" s="1"/>
      <c r="AU1560" s="1"/>
      <c r="AV1560" s="1"/>
      <c r="AW1560" s="1"/>
      <c r="AX1560" s="1"/>
      <c r="AY1560" s="1"/>
      <c r="AZ1560" s="1"/>
      <c r="BA1560" s="1"/>
      <c r="BB1560" s="1"/>
      <c r="BC1560" s="1"/>
      <c r="BD1560" s="1"/>
      <c r="BE1560" s="1"/>
      <c r="BF1560" s="1"/>
      <c r="BG1560" s="1"/>
      <c r="BH1560" s="1"/>
      <c r="BI1560" s="1"/>
      <c r="BJ1560" s="1"/>
      <c r="BK1560" s="1"/>
      <c r="BL1560" s="1"/>
      <c r="BM1560" s="1"/>
      <c r="BN1560" s="1"/>
      <c r="BO1560" s="1"/>
      <c r="BP1560" s="1"/>
    </row>
    <row r="1561" spans="1:68">
      <c r="A1561" s="1"/>
      <c r="B1561" s="1"/>
      <c r="C1561" s="1"/>
      <c r="D1561" s="1"/>
      <c r="E1561" s="1"/>
      <c r="F1561" s="1"/>
      <c r="G1561" s="1"/>
      <c r="H1561" s="1"/>
      <c r="I1561" s="1"/>
      <c r="J1561" s="1"/>
      <c r="K1561" s="1"/>
      <c r="L1561" s="1"/>
      <c r="M1561" s="1"/>
      <c r="N1561" s="1"/>
      <c r="O1561" s="1"/>
      <c r="P1561" s="1"/>
      <c r="Q1561" s="1"/>
      <c r="R1561" s="1"/>
      <c r="S1561" s="1"/>
      <c r="T1561" s="1"/>
      <c r="U1561" s="1"/>
      <c r="V1561" s="1"/>
      <c r="W1561" s="1"/>
      <c r="X1561" s="1"/>
      <c r="Y1561" s="1"/>
      <c r="Z1561" s="1"/>
      <c r="AA1561" s="1"/>
      <c r="AB1561" s="1"/>
      <c r="AC1561" s="1"/>
      <c r="AD1561" s="1"/>
      <c r="AE1561" s="1"/>
      <c r="AF1561" s="1"/>
      <c r="AG1561" s="1"/>
      <c r="AH1561" s="1"/>
      <c r="AI1561" s="1"/>
      <c r="AJ1561" s="1"/>
      <c r="AK1561" s="1"/>
      <c r="AL1561" s="1"/>
      <c r="AM1561" s="1"/>
      <c r="AN1561" s="1"/>
      <c r="AO1561" s="1"/>
      <c r="AP1561" s="1"/>
      <c r="AQ1561" s="1"/>
      <c r="AR1561" s="1"/>
      <c r="AS1561" s="1"/>
      <c r="AT1561" s="1"/>
      <c r="AU1561" s="1"/>
      <c r="AV1561" s="1"/>
      <c r="AW1561" s="1"/>
      <c r="AX1561" s="1"/>
      <c r="AY1561" s="1"/>
      <c r="AZ1561" s="1"/>
      <c r="BA1561" s="1"/>
      <c r="BB1561" s="1"/>
      <c r="BC1561" s="1"/>
      <c r="BD1561" s="1"/>
      <c r="BE1561" s="1"/>
      <c r="BF1561" s="1"/>
      <c r="BG1561" s="1"/>
      <c r="BH1561" s="1"/>
      <c r="BI1561" s="1"/>
      <c r="BJ1561" s="1"/>
      <c r="BK1561" s="1"/>
      <c r="BL1561" s="1"/>
      <c r="BM1561" s="1"/>
      <c r="BN1561" s="1"/>
      <c r="BO1561" s="1"/>
      <c r="BP1561" s="1"/>
    </row>
    <row r="1562" spans="1:68">
      <c r="A1562" s="1"/>
      <c r="B1562" s="1"/>
      <c r="C1562" s="1"/>
      <c r="D1562" s="1"/>
      <c r="E1562" s="1"/>
      <c r="F1562" s="1"/>
      <c r="G1562" s="1"/>
      <c r="H1562" s="1"/>
      <c r="I1562" s="1"/>
      <c r="J1562" s="1"/>
      <c r="K1562" s="1"/>
      <c r="L1562" s="1"/>
      <c r="M1562" s="1"/>
      <c r="N1562" s="1"/>
      <c r="O1562" s="1"/>
      <c r="P1562" s="1"/>
      <c r="Q1562" s="1"/>
      <c r="R1562" s="1"/>
      <c r="S1562" s="1"/>
      <c r="T1562" s="1"/>
      <c r="U1562" s="1"/>
      <c r="V1562" s="1"/>
      <c r="W1562" s="1"/>
      <c r="X1562" s="1"/>
      <c r="Y1562" s="1"/>
      <c r="Z1562" s="1"/>
      <c r="AA1562" s="1"/>
      <c r="AB1562" s="1"/>
      <c r="AC1562" s="1"/>
      <c r="AD1562" s="1"/>
      <c r="AE1562" s="1"/>
      <c r="AF1562" s="1"/>
      <c r="AG1562" s="1"/>
      <c r="AH1562" s="1"/>
      <c r="AI1562" s="1"/>
      <c r="AJ1562" s="1"/>
      <c r="AK1562" s="1"/>
      <c r="AL1562" s="1"/>
      <c r="AM1562" s="1"/>
      <c r="AN1562" s="1"/>
      <c r="AO1562" s="1"/>
      <c r="AP1562" s="1"/>
      <c r="AQ1562" s="1"/>
      <c r="AR1562" s="1"/>
      <c r="AS1562" s="1"/>
      <c r="AT1562" s="1"/>
      <c r="AU1562" s="1"/>
      <c r="AV1562" s="1"/>
      <c r="AW1562" s="1"/>
      <c r="AX1562" s="1"/>
      <c r="AY1562" s="1"/>
      <c r="AZ1562" s="1"/>
      <c r="BA1562" s="1"/>
      <c r="BB1562" s="1"/>
      <c r="BC1562" s="1"/>
      <c r="BD1562" s="1"/>
      <c r="BE1562" s="1"/>
      <c r="BF1562" s="1"/>
      <c r="BG1562" s="1"/>
      <c r="BH1562" s="1"/>
      <c r="BI1562" s="1"/>
      <c r="BJ1562" s="1"/>
      <c r="BK1562" s="1"/>
      <c r="BL1562" s="1"/>
      <c r="BM1562" s="1"/>
      <c r="BN1562" s="1"/>
      <c r="BO1562" s="1"/>
      <c r="BP1562" s="1"/>
    </row>
    <row r="1563" spans="1:68">
      <c r="A1563" s="1"/>
      <c r="B1563" s="1"/>
      <c r="C1563" s="1"/>
      <c r="D1563" s="1"/>
      <c r="E1563" s="1"/>
      <c r="F1563" s="1"/>
      <c r="G1563" s="1"/>
      <c r="H1563" s="1"/>
      <c r="I1563" s="1"/>
      <c r="J1563" s="1"/>
      <c r="K1563" s="1"/>
      <c r="L1563" s="1"/>
      <c r="M1563" s="1"/>
      <c r="N1563" s="1"/>
      <c r="O1563" s="1"/>
      <c r="P1563" s="1"/>
      <c r="Q1563" s="1"/>
      <c r="R1563" s="1"/>
      <c r="S1563" s="1"/>
      <c r="T1563" s="1"/>
      <c r="U1563" s="1"/>
      <c r="V1563" s="1"/>
      <c r="W1563" s="1"/>
      <c r="X1563" s="1"/>
      <c r="Y1563" s="1"/>
      <c r="Z1563" s="1"/>
      <c r="AA1563" s="1"/>
      <c r="AB1563" s="1"/>
      <c r="AC1563" s="1"/>
      <c r="AD1563" s="1"/>
      <c r="AE1563" s="1"/>
      <c r="AF1563" s="1"/>
      <c r="AG1563" s="1"/>
      <c r="AH1563" s="1"/>
      <c r="AI1563" s="1"/>
      <c r="AJ1563" s="1"/>
      <c r="AK1563" s="1"/>
      <c r="AL1563" s="1"/>
      <c r="AM1563" s="1"/>
      <c r="AN1563" s="1"/>
      <c r="AO1563" s="1"/>
      <c r="AP1563" s="1"/>
      <c r="AQ1563" s="1"/>
      <c r="AR1563" s="1"/>
      <c r="AS1563" s="1"/>
      <c r="AT1563" s="1"/>
      <c r="AU1563" s="1"/>
      <c r="AV1563" s="1"/>
      <c r="AW1563" s="1"/>
      <c r="AX1563" s="1"/>
      <c r="AY1563" s="1"/>
      <c r="AZ1563" s="1"/>
      <c r="BA1563" s="1"/>
      <c r="BB1563" s="1"/>
      <c r="BC1563" s="1"/>
      <c r="BD1563" s="1"/>
      <c r="BE1563" s="1"/>
      <c r="BF1563" s="1"/>
      <c r="BG1563" s="1"/>
      <c r="BH1563" s="1"/>
      <c r="BI1563" s="1"/>
      <c r="BJ1563" s="1"/>
      <c r="BK1563" s="1"/>
      <c r="BL1563" s="1"/>
      <c r="BM1563" s="1"/>
      <c r="BN1563" s="1"/>
      <c r="BO1563" s="1"/>
      <c r="BP1563" s="1"/>
    </row>
    <row r="1564" spans="1:68">
      <c r="A1564" s="1"/>
      <c r="B1564" s="1"/>
      <c r="C1564" s="1"/>
      <c r="D1564" s="1"/>
      <c r="E1564" s="1"/>
      <c r="F1564" s="1"/>
      <c r="G1564" s="1"/>
      <c r="H1564" s="1"/>
      <c r="I1564" s="1"/>
      <c r="J1564" s="1"/>
      <c r="K1564" s="1"/>
      <c r="L1564" s="1"/>
      <c r="M1564" s="1"/>
      <c r="N1564" s="1"/>
      <c r="O1564" s="1"/>
      <c r="P1564" s="1"/>
      <c r="Q1564" s="1"/>
      <c r="R1564" s="1"/>
      <c r="S1564" s="1"/>
      <c r="T1564" s="1"/>
      <c r="U1564" s="1"/>
      <c r="V1564" s="1"/>
      <c r="W1564" s="1"/>
      <c r="X1564" s="1"/>
      <c r="Y1564" s="1"/>
      <c r="Z1564" s="1"/>
      <c r="AA1564" s="1"/>
      <c r="AB1564" s="1"/>
      <c r="AC1564" s="1"/>
      <c r="AD1564" s="1"/>
      <c r="AE1564" s="1"/>
      <c r="AF1564" s="1"/>
      <c r="AG1564" s="1"/>
      <c r="AH1564" s="1"/>
      <c r="AI1564" s="1"/>
      <c r="AJ1564" s="1"/>
      <c r="AK1564" s="1"/>
      <c r="AL1564" s="1"/>
      <c r="AM1564" s="1"/>
      <c r="AN1564" s="1"/>
      <c r="AO1564" s="1"/>
      <c r="AP1564" s="1"/>
      <c r="AQ1564" s="1"/>
      <c r="AR1564" s="1"/>
      <c r="AS1564" s="1"/>
      <c r="AT1564" s="1"/>
      <c r="AU1564" s="1"/>
      <c r="AV1564" s="1"/>
      <c r="AW1564" s="1"/>
      <c r="AX1564" s="1"/>
      <c r="AY1564" s="1"/>
      <c r="AZ1564" s="1"/>
      <c r="BA1564" s="1"/>
      <c r="BB1564" s="1"/>
      <c r="BC1564" s="1"/>
      <c r="BD1564" s="1"/>
      <c r="BE1564" s="1"/>
      <c r="BF1564" s="1"/>
      <c r="BG1564" s="1"/>
      <c r="BH1564" s="1"/>
      <c r="BI1564" s="1"/>
      <c r="BJ1564" s="1"/>
      <c r="BK1564" s="1"/>
      <c r="BL1564" s="1"/>
      <c r="BM1564" s="1"/>
      <c r="BN1564" s="1"/>
      <c r="BO1564" s="1"/>
      <c r="BP1564" s="1"/>
    </row>
    <row r="1565" spans="1:68">
      <c r="A1565" s="1"/>
      <c r="B1565" s="1"/>
      <c r="C1565" s="1"/>
      <c r="D1565" s="1"/>
      <c r="E1565" s="1"/>
      <c r="F1565" s="1"/>
      <c r="G1565" s="1"/>
      <c r="H1565" s="1"/>
      <c r="I1565" s="1"/>
      <c r="J1565" s="1"/>
      <c r="K1565" s="1"/>
      <c r="L1565" s="1"/>
      <c r="M1565" s="1"/>
      <c r="N1565" s="1"/>
      <c r="O1565" s="1"/>
      <c r="P1565" s="1"/>
      <c r="Q1565" s="1"/>
      <c r="R1565" s="1"/>
      <c r="S1565" s="1"/>
      <c r="T1565" s="1"/>
      <c r="U1565" s="1"/>
      <c r="V1565" s="1"/>
      <c r="W1565" s="1"/>
      <c r="X1565" s="1"/>
      <c r="Y1565" s="1"/>
      <c r="Z1565" s="1"/>
      <c r="AA1565" s="1"/>
      <c r="AB1565" s="1"/>
      <c r="AC1565" s="1"/>
      <c r="AD1565" s="1"/>
      <c r="AE1565" s="1"/>
      <c r="AF1565" s="1"/>
      <c r="AG1565" s="1"/>
      <c r="AH1565" s="1"/>
      <c r="AI1565" s="1"/>
      <c r="AJ1565" s="1"/>
      <c r="AK1565" s="1"/>
      <c r="AL1565" s="1"/>
      <c r="AM1565" s="1"/>
      <c r="AN1565" s="1"/>
      <c r="AO1565" s="1"/>
      <c r="AP1565" s="1"/>
      <c r="AQ1565" s="1"/>
      <c r="AR1565" s="1"/>
      <c r="AS1565" s="1"/>
      <c r="AT1565" s="1"/>
      <c r="AU1565" s="1"/>
      <c r="AV1565" s="1"/>
      <c r="AW1565" s="1"/>
      <c r="AX1565" s="1"/>
      <c r="AY1565" s="1"/>
      <c r="AZ1565" s="1"/>
      <c r="BA1565" s="1"/>
      <c r="BB1565" s="1"/>
      <c r="BC1565" s="1"/>
      <c r="BD1565" s="1"/>
      <c r="BE1565" s="1"/>
      <c r="BF1565" s="1"/>
      <c r="BG1565" s="1"/>
      <c r="BH1565" s="1"/>
      <c r="BI1565" s="1"/>
      <c r="BJ1565" s="1"/>
      <c r="BK1565" s="1"/>
      <c r="BL1565" s="1"/>
      <c r="BM1565" s="1"/>
      <c r="BN1565" s="1"/>
      <c r="BO1565" s="1"/>
      <c r="BP1565" s="1"/>
    </row>
    <row r="1566" spans="1:68">
      <c r="A1566" s="1"/>
      <c r="B1566" s="1"/>
      <c r="C1566" s="1"/>
      <c r="D1566" s="1"/>
      <c r="E1566" s="1"/>
      <c r="F1566" s="1"/>
      <c r="G1566" s="1"/>
      <c r="H1566" s="1"/>
      <c r="I1566" s="1"/>
      <c r="J1566" s="1"/>
      <c r="K1566" s="1"/>
      <c r="L1566" s="1"/>
      <c r="M1566" s="1"/>
      <c r="N1566" s="1"/>
      <c r="O1566" s="1"/>
      <c r="P1566" s="1"/>
      <c r="Q1566" s="1"/>
      <c r="R1566" s="1"/>
      <c r="S1566" s="1"/>
      <c r="T1566" s="1"/>
      <c r="U1566" s="1"/>
      <c r="V1566" s="1"/>
      <c r="W1566" s="1"/>
      <c r="X1566" s="1"/>
      <c r="Y1566" s="1"/>
      <c r="Z1566" s="1"/>
      <c r="AA1566" s="1"/>
      <c r="AB1566" s="1"/>
      <c r="AC1566" s="1"/>
      <c r="AD1566" s="1"/>
      <c r="AE1566" s="1"/>
      <c r="AF1566" s="1"/>
      <c r="AG1566" s="1"/>
      <c r="AH1566" s="1"/>
      <c r="AI1566" s="1"/>
      <c r="AJ1566" s="1"/>
      <c r="AK1566" s="1"/>
      <c r="AL1566" s="1"/>
      <c r="AM1566" s="1"/>
      <c r="AN1566" s="1"/>
      <c r="AO1566" s="1"/>
      <c r="AP1566" s="1"/>
      <c r="AQ1566" s="1"/>
      <c r="AR1566" s="1"/>
      <c r="AS1566" s="1"/>
      <c r="AT1566" s="1"/>
      <c r="AU1566" s="1"/>
      <c r="AV1566" s="1"/>
      <c r="AW1566" s="1"/>
      <c r="AX1566" s="1"/>
      <c r="AY1566" s="1"/>
      <c r="AZ1566" s="1"/>
      <c r="BA1566" s="1"/>
      <c r="BB1566" s="1"/>
      <c r="BC1566" s="1"/>
      <c r="BD1566" s="1"/>
      <c r="BE1566" s="1"/>
      <c r="BF1566" s="1"/>
      <c r="BG1566" s="1"/>
      <c r="BH1566" s="1"/>
      <c r="BI1566" s="1"/>
      <c r="BJ1566" s="1"/>
      <c r="BK1566" s="1"/>
      <c r="BL1566" s="1"/>
      <c r="BM1566" s="1"/>
      <c r="BN1566" s="1"/>
      <c r="BO1566" s="1"/>
      <c r="BP1566" s="1"/>
    </row>
    <row r="1567" spans="1:68">
      <c r="A1567" s="1"/>
      <c r="B1567" s="1"/>
      <c r="C1567" s="1"/>
      <c r="D1567" s="1"/>
      <c r="E1567" s="1"/>
      <c r="F1567" s="1"/>
      <c r="G1567" s="1"/>
      <c r="H1567" s="1"/>
      <c r="I1567" s="1"/>
      <c r="J1567" s="1"/>
      <c r="K1567" s="1"/>
      <c r="L1567" s="1"/>
      <c r="M1567" s="1"/>
      <c r="N1567" s="1"/>
      <c r="O1567" s="1"/>
      <c r="P1567" s="1"/>
      <c r="Q1567" s="1"/>
      <c r="R1567" s="1"/>
      <c r="S1567" s="1"/>
      <c r="T1567" s="1"/>
      <c r="U1567" s="1"/>
      <c r="V1567" s="1"/>
      <c r="W1567" s="1"/>
      <c r="X1567" s="1"/>
      <c r="Y1567" s="1"/>
      <c r="Z1567" s="1"/>
      <c r="AA1567" s="1"/>
      <c r="AB1567" s="1"/>
      <c r="AC1567" s="1"/>
      <c r="AD1567" s="1"/>
      <c r="AE1567" s="1"/>
      <c r="AF1567" s="1"/>
      <c r="AG1567" s="1"/>
      <c r="AH1567" s="1"/>
      <c r="AI1567" s="1"/>
      <c r="AJ1567" s="1"/>
      <c r="AK1567" s="1"/>
      <c r="AL1567" s="1"/>
      <c r="AM1567" s="1"/>
      <c r="AN1567" s="1"/>
      <c r="AO1567" s="1"/>
      <c r="AP1567" s="1"/>
      <c r="AQ1567" s="1"/>
      <c r="AR1567" s="1"/>
      <c r="AS1567" s="1"/>
      <c r="AT1567" s="1"/>
      <c r="AU1567" s="1"/>
      <c r="AV1567" s="1"/>
      <c r="AW1567" s="1"/>
      <c r="AX1567" s="1"/>
      <c r="AY1567" s="1"/>
      <c r="AZ1567" s="1"/>
      <c r="BA1567" s="1"/>
      <c r="BB1567" s="1"/>
      <c r="BC1567" s="1"/>
      <c r="BD1567" s="1"/>
      <c r="BE1567" s="1"/>
      <c r="BF1567" s="1"/>
      <c r="BG1567" s="1"/>
      <c r="BH1567" s="1"/>
      <c r="BI1567" s="1"/>
      <c r="BJ1567" s="1"/>
      <c r="BK1567" s="1"/>
      <c r="BL1567" s="1"/>
      <c r="BM1567" s="1"/>
      <c r="BN1567" s="1"/>
      <c r="BO1567" s="1"/>
      <c r="BP1567" s="1"/>
    </row>
    <row r="1568" spans="1:68">
      <c r="A1568" s="1"/>
      <c r="B1568" s="1"/>
      <c r="C1568" s="1"/>
      <c r="D1568" s="1"/>
      <c r="E1568" s="1"/>
      <c r="F1568" s="1"/>
      <c r="G1568" s="1"/>
      <c r="H1568" s="1"/>
      <c r="I1568" s="1"/>
      <c r="J1568" s="1"/>
      <c r="K1568" s="1"/>
      <c r="L1568" s="1"/>
      <c r="M1568" s="1"/>
      <c r="N1568" s="1"/>
      <c r="O1568" s="1"/>
      <c r="P1568" s="1"/>
      <c r="Q1568" s="1"/>
      <c r="R1568" s="1"/>
      <c r="S1568" s="1"/>
      <c r="T1568" s="1"/>
      <c r="U1568" s="1"/>
      <c r="V1568" s="1"/>
      <c r="W1568" s="1"/>
      <c r="X1568" s="1"/>
      <c r="Y1568" s="1"/>
      <c r="Z1568" s="1"/>
      <c r="AA1568" s="1"/>
      <c r="AB1568" s="1"/>
      <c r="AC1568" s="1"/>
      <c r="AD1568" s="1"/>
      <c r="AE1568" s="1"/>
      <c r="AF1568" s="1"/>
      <c r="AG1568" s="1"/>
      <c r="AH1568" s="1"/>
      <c r="AI1568" s="1"/>
      <c r="AJ1568" s="1"/>
      <c r="AK1568" s="1"/>
      <c r="AL1568" s="1"/>
      <c r="AM1568" s="1"/>
      <c r="AN1568" s="1"/>
      <c r="AO1568" s="1"/>
      <c r="AP1568" s="1"/>
      <c r="AQ1568" s="1"/>
      <c r="AR1568" s="1"/>
      <c r="AS1568" s="1"/>
      <c r="AT1568" s="1"/>
      <c r="AU1568" s="1"/>
      <c r="AV1568" s="1"/>
      <c r="AW1568" s="1"/>
      <c r="AX1568" s="1"/>
      <c r="AY1568" s="1"/>
      <c r="AZ1568" s="1"/>
      <c r="BA1568" s="1"/>
      <c r="BB1568" s="1"/>
      <c r="BC1568" s="1"/>
      <c r="BD1568" s="1"/>
      <c r="BE1568" s="1"/>
      <c r="BF1568" s="1"/>
      <c r="BG1568" s="1"/>
      <c r="BH1568" s="1"/>
      <c r="BI1568" s="1"/>
      <c r="BJ1568" s="1"/>
      <c r="BK1568" s="1"/>
      <c r="BL1568" s="1"/>
      <c r="BM1568" s="1"/>
      <c r="BN1568" s="1"/>
      <c r="BO1568" s="1"/>
      <c r="BP1568" s="1"/>
    </row>
    <row r="1569" spans="1:68">
      <c r="A1569" s="1"/>
      <c r="B1569" s="1"/>
      <c r="C1569" s="1"/>
      <c r="D1569" s="1"/>
      <c r="E1569" s="1"/>
      <c r="F1569" s="1"/>
      <c r="G1569" s="1"/>
      <c r="H1569" s="1"/>
      <c r="I1569" s="1"/>
      <c r="J1569" s="1"/>
      <c r="K1569" s="1"/>
      <c r="L1569" s="1"/>
      <c r="M1569" s="1"/>
      <c r="N1569" s="1"/>
      <c r="O1569" s="1"/>
      <c r="P1569" s="1"/>
      <c r="Q1569" s="1"/>
      <c r="R1569" s="1"/>
      <c r="S1569" s="1"/>
      <c r="T1569" s="1"/>
      <c r="U1569" s="1"/>
      <c r="V1569" s="1"/>
      <c r="W1569" s="1"/>
      <c r="X1569" s="1"/>
      <c r="Y1569" s="1"/>
      <c r="Z1569" s="1"/>
      <c r="AA1569" s="1"/>
      <c r="AB1569" s="1"/>
      <c r="AC1569" s="1"/>
      <c r="AD1569" s="1"/>
      <c r="AE1569" s="1"/>
      <c r="AF1569" s="1"/>
      <c r="AG1569" s="1"/>
      <c r="AH1569" s="1"/>
      <c r="AI1569" s="1"/>
      <c r="AJ1569" s="1"/>
      <c r="AK1569" s="1"/>
      <c r="AL1569" s="1"/>
      <c r="AM1569" s="1"/>
      <c r="AN1569" s="1"/>
      <c r="AO1569" s="1"/>
      <c r="AP1569" s="1"/>
      <c r="AQ1569" s="1"/>
      <c r="AR1569" s="1"/>
      <c r="AS1569" s="1"/>
      <c r="AT1569" s="1"/>
      <c r="AU1569" s="1"/>
      <c r="AV1569" s="1"/>
      <c r="AW1569" s="1"/>
      <c r="AX1569" s="1"/>
      <c r="AY1569" s="1"/>
      <c r="AZ1569" s="1"/>
      <c r="BA1569" s="1"/>
      <c r="BB1569" s="1"/>
      <c r="BC1569" s="1"/>
      <c r="BD1569" s="1"/>
      <c r="BE1569" s="1"/>
      <c r="BF1569" s="1"/>
      <c r="BG1569" s="1"/>
      <c r="BH1569" s="1"/>
      <c r="BI1569" s="1"/>
      <c r="BJ1569" s="1"/>
      <c r="BK1569" s="1"/>
      <c r="BL1569" s="1"/>
      <c r="BM1569" s="1"/>
      <c r="BN1569" s="1"/>
      <c r="BO1569" s="1"/>
      <c r="BP1569" s="1"/>
    </row>
    <row r="1570" spans="1:68">
      <c r="A1570" s="1"/>
      <c r="B1570" s="1"/>
      <c r="C1570" s="1"/>
      <c r="D1570" s="1"/>
      <c r="E1570" s="1"/>
      <c r="F1570" s="1"/>
      <c r="G1570" s="1"/>
      <c r="H1570" s="1"/>
      <c r="I1570" s="1"/>
      <c r="J1570" s="1"/>
      <c r="K1570" s="1"/>
      <c r="L1570" s="1"/>
      <c r="M1570" s="1"/>
      <c r="N1570" s="1"/>
      <c r="O1570" s="1"/>
      <c r="P1570" s="1"/>
      <c r="Q1570" s="1"/>
      <c r="R1570" s="1"/>
      <c r="S1570" s="1"/>
      <c r="T1570" s="1"/>
      <c r="U1570" s="1"/>
      <c r="V1570" s="1"/>
      <c r="W1570" s="1"/>
      <c r="X1570" s="1"/>
      <c r="Y1570" s="1"/>
      <c r="Z1570" s="1"/>
      <c r="AA1570" s="1"/>
      <c r="AB1570" s="1"/>
      <c r="AC1570" s="1"/>
      <c r="AD1570" s="1"/>
      <c r="AE1570" s="1"/>
      <c r="AF1570" s="1"/>
      <c r="AG1570" s="1"/>
      <c r="AH1570" s="1"/>
      <c r="AI1570" s="1"/>
      <c r="AJ1570" s="1"/>
      <c r="AK1570" s="1"/>
      <c r="AL1570" s="1"/>
      <c r="AM1570" s="1"/>
      <c r="AN1570" s="1"/>
      <c r="AO1570" s="1"/>
      <c r="AP1570" s="1"/>
      <c r="AQ1570" s="1"/>
      <c r="AR1570" s="1"/>
      <c r="AS1570" s="1"/>
      <c r="AT1570" s="1"/>
      <c r="AU1570" s="1"/>
      <c r="AV1570" s="1"/>
      <c r="AW1570" s="1"/>
      <c r="AX1570" s="1"/>
      <c r="AY1570" s="1"/>
      <c r="AZ1570" s="1"/>
      <c r="BA1570" s="1"/>
      <c r="BB1570" s="1"/>
      <c r="BC1570" s="1"/>
      <c r="BD1570" s="1"/>
      <c r="BE1570" s="1"/>
      <c r="BF1570" s="1"/>
      <c r="BG1570" s="1"/>
      <c r="BH1570" s="1"/>
      <c r="BI1570" s="1"/>
      <c r="BJ1570" s="1"/>
      <c r="BK1570" s="1"/>
      <c r="BL1570" s="1"/>
      <c r="BM1570" s="1"/>
      <c r="BN1570" s="1"/>
      <c r="BO1570" s="1"/>
      <c r="BP1570" s="1"/>
    </row>
    <row r="1571" spans="1:68">
      <c r="A1571" s="1"/>
      <c r="B1571" s="1"/>
      <c r="C1571" s="1"/>
      <c r="D1571" s="1"/>
      <c r="E1571" s="1"/>
      <c r="F1571" s="1"/>
      <c r="G1571" s="1"/>
      <c r="H1571" s="1"/>
      <c r="I1571" s="1"/>
      <c r="J1571" s="1"/>
      <c r="K1571" s="1"/>
      <c r="L1571" s="1"/>
      <c r="M1571" s="1"/>
      <c r="N1571" s="1"/>
      <c r="O1571" s="1"/>
      <c r="P1571" s="1"/>
      <c r="Q1571" s="1"/>
      <c r="R1571" s="1"/>
      <c r="S1571" s="1"/>
      <c r="T1571" s="1"/>
      <c r="U1571" s="1"/>
      <c r="V1571" s="1"/>
      <c r="W1571" s="1"/>
      <c r="X1571" s="1"/>
      <c r="Y1571" s="1"/>
      <c r="Z1571" s="1"/>
      <c r="AA1571" s="1"/>
      <c r="AB1571" s="1"/>
      <c r="AC1571" s="1"/>
      <c r="AD1571" s="1"/>
      <c r="AE1571" s="1"/>
      <c r="AF1571" s="1"/>
      <c r="AG1571" s="1"/>
      <c r="AH1571" s="1"/>
      <c r="AI1571" s="1"/>
      <c r="AJ1571" s="1"/>
      <c r="AK1571" s="1"/>
      <c r="AL1571" s="1"/>
      <c r="AM1571" s="1"/>
      <c r="AN1571" s="1"/>
      <c r="AO1571" s="1"/>
      <c r="AP1571" s="1"/>
      <c r="AQ1571" s="1"/>
      <c r="AR1571" s="1"/>
      <c r="AS1571" s="1"/>
      <c r="AT1571" s="1"/>
      <c r="AU1571" s="1"/>
      <c r="AV1571" s="1"/>
      <c r="AW1571" s="1"/>
      <c r="AX1571" s="1"/>
      <c r="AY1571" s="1"/>
      <c r="AZ1571" s="1"/>
      <c r="BA1571" s="1"/>
      <c r="BB1571" s="1"/>
      <c r="BC1571" s="1"/>
      <c r="BD1571" s="1"/>
      <c r="BE1571" s="1"/>
      <c r="BF1571" s="1"/>
      <c r="BG1571" s="1"/>
      <c r="BH1571" s="1"/>
      <c r="BI1571" s="1"/>
      <c r="BJ1571" s="1"/>
      <c r="BK1571" s="1"/>
      <c r="BL1571" s="1"/>
      <c r="BM1571" s="1"/>
      <c r="BN1571" s="1"/>
      <c r="BO1571" s="1"/>
      <c r="BP1571" s="1"/>
    </row>
    <row r="1572" spans="1:68">
      <c r="A1572" s="1"/>
      <c r="B1572" s="1"/>
      <c r="C1572" s="1"/>
      <c r="D1572" s="1"/>
      <c r="E1572" s="1"/>
      <c r="F1572" s="1"/>
      <c r="G1572" s="1"/>
      <c r="H1572" s="1"/>
      <c r="I1572" s="1"/>
      <c r="J1572" s="1"/>
      <c r="K1572" s="1"/>
      <c r="L1572" s="1"/>
      <c r="M1572" s="1"/>
      <c r="N1572" s="1"/>
      <c r="O1572" s="1"/>
      <c r="P1572" s="1"/>
      <c r="Q1572" s="1"/>
      <c r="R1572" s="1"/>
      <c r="S1572" s="1"/>
      <c r="T1572" s="1"/>
      <c r="U1572" s="1"/>
      <c r="V1572" s="1"/>
      <c r="W1572" s="1"/>
      <c r="X1572" s="1"/>
      <c r="Y1572" s="1"/>
      <c r="Z1572" s="1"/>
      <c r="AA1572" s="1"/>
      <c r="AB1572" s="1"/>
      <c r="AC1572" s="1"/>
      <c r="AD1572" s="1"/>
      <c r="AE1572" s="1"/>
      <c r="AF1572" s="1"/>
      <c r="AG1572" s="1"/>
      <c r="AH1572" s="1"/>
      <c r="AI1572" s="1"/>
      <c r="AJ1572" s="1"/>
      <c r="AK1572" s="1"/>
      <c r="AL1572" s="1"/>
      <c r="AM1572" s="1"/>
      <c r="AN1572" s="1"/>
      <c r="AO1572" s="1"/>
      <c r="AP1572" s="1"/>
      <c r="AQ1572" s="1"/>
      <c r="AR1572" s="1"/>
      <c r="AS1572" s="1"/>
      <c r="AT1572" s="1"/>
      <c r="AU1572" s="1"/>
      <c r="AV1572" s="1"/>
      <c r="AW1572" s="1"/>
      <c r="AX1572" s="1"/>
      <c r="AY1572" s="1"/>
      <c r="AZ1572" s="1"/>
      <c r="BA1572" s="1"/>
      <c r="BB1572" s="1"/>
      <c r="BC1572" s="1"/>
      <c r="BD1572" s="1"/>
      <c r="BE1572" s="1"/>
      <c r="BF1572" s="1"/>
      <c r="BG1572" s="1"/>
      <c r="BH1572" s="1"/>
      <c r="BI1572" s="1"/>
      <c r="BJ1572" s="1"/>
      <c r="BK1572" s="1"/>
      <c r="BL1572" s="1"/>
      <c r="BM1572" s="1"/>
      <c r="BN1572" s="1"/>
      <c r="BO1572" s="1"/>
      <c r="BP1572" s="1"/>
    </row>
    <row r="1573" spans="1:68">
      <c r="A1573" s="1"/>
      <c r="B1573" s="1"/>
      <c r="C1573" s="1"/>
      <c r="D1573" s="1"/>
      <c r="E1573" s="1"/>
      <c r="F1573" s="1"/>
      <c r="G1573" s="1"/>
      <c r="H1573" s="1"/>
      <c r="I1573" s="1"/>
      <c r="J1573" s="1"/>
      <c r="K1573" s="1"/>
      <c r="L1573" s="1"/>
      <c r="M1573" s="1"/>
      <c r="N1573" s="1"/>
      <c r="O1573" s="1"/>
      <c r="P1573" s="1"/>
      <c r="Q1573" s="1"/>
      <c r="R1573" s="1"/>
      <c r="S1573" s="1"/>
      <c r="T1573" s="1"/>
      <c r="U1573" s="1"/>
      <c r="V1573" s="1"/>
      <c r="W1573" s="1"/>
      <c r="X1573" s="1"/>
      <c r="Y1573" s="1"/>
      <c r="Z1573" s="1"/>
      <c r="AA1573" s="1"/>
      <c r="AB1573" s="1"/>
      <c r="AC1573" s="1"/>
      <c r="AD1573" s="1"/>
      <c r="AE1573" s="1"/>
      <c r="AF1573" s="1"/>
      <c r="AG1573" s="1"/>
      <c r="AH1573" s="1"/>
      <c r="AI1573" s="1"/>
      <c r="AJ1573" s="1"/>
      <c r="AK1573" s="1"/>
      <c r="AL1573" s="1"/>
      <c r="AM1573" s="1"/>
      <c r="AN1573" s="1"/>
      <c r="AO1573" s="1"/>
      <c r="AP1573" s="1"/>
      <c r="AQ1573" s="1"/>
      <c r="AR1573" s="1"/>
      <c r="AS1573" s="1"/>
      <c r="AT1573" s="1"/>
      <c r="AU1573" s="1"/>
      <c r="AV1573" s="1"/>
      <c r="AW1573" s="1"/>
      <c r="AX1573" s="1"/>
      <c r="AY1573" s="1"/>
      <c r="AZ1573" s="1"/>
      <c r="BA1573" s="1"/>
      <c r="BB1573" s="1"/>
      <c r="BC1573" s="1"/>
      <c r="BD1573" s="1"/>
      <c r="BE1573" s="1"/>
      <c r="BF1573" s="1"/>
      <c r="BG1573" s="1"/>
      <c r="BH1573" s="1"/>
      <c r="BI1573" s="1"/>
      <c r="BJ1573" s="1"/>
      <c r="BK1573" s="1"/>
      <c r="BL1573" s="1"/>
      <c r="BM1573" s="1"/>
      <c r="BN1573" s="1"/>
      <c r="BO1573" s="1"/>
      <c r="BP1573" s="1"/>
    </row>
    <row r="1574" spans="1:68">
      <c r="A1574" s="1"/>
      <c r="B1574" s="1"/>
      <c r="C1574" s="1"/>
      <c r="D1574" s="1"/>
      <c r="E1574" s="1"/>
      <c r="F1574" s="1"/>
      <c r="G1574" s="1"/>
      <c r="H1574" s="1"/>
      <c r="I1574" s="1"/>
      <c r="J1574" s="1"/>
      <c r="K1574" s="1"/>
      <c r="L1574" s="1"/>
      <c r="M1574" s="1"/>
      <c r="N1574" s="1"/>
      <c r="O1574" s="1"/>
      <c r="P1574" s="1"/>
      <c r="Q1574" s="1"/>
      <c r="R1574" s="1"/>
      <c r="S1574" s="1"/>
      <c r="T1574" s="1"/>
      <c r="U1574" s="1"/>
      <c r="V1574" s="1"/>
      <c r="W1574" s="1"/>
      <c r="X1574" s="1"/>
      <c r="Y1574" s="1"/>
      <c r="Z1574" s="1"/>
      <c r="AA1574" s="1"/>
      <c r="AB1574" s="1"/>
      <c r="AC1574" s="1"/>
      <c r="AD1574" s="1"/>
      <c r="AE1574" s="1"/>
      <c r="AF1574" s="1"/>
      <c r="AG1574" s="1"/>
      <c r="AH1574" s="1"/>
      <c r="AI1574" s="1"/>
      <c r="AJ1574" s="1"/>
      <c r="AK1574" s="1"/>
      <c r="AL1574" s="1"/>
      <c r="AM1574" s="1"/>
      <c r="AN1574" s="1"/>
      <c r="AO1574" s="1"/>
      <c r="AP1574" s="1"/>
      <c r="AQ1574" s="1"/>
      <c r="AR1574" s="1"/>
      <c r="AS1574" s="1"/>
      <c r="AT1574" s="1"/>
      <c r="AU1574" s="1"/>
      <c r="AV1574" s="1"/>
      <c r="AW1574" s="1"/>
      <c r="AX1574" s="1"/>
      <c r="AY1574" s="1"/>
      <c r="AZ1574" s="1"/>
      <c r="BA1574" s="1"/>
      <c r="BB1574" s="1"/>
      <c r="BC1574" s="1"/>
      <c r="BD1574" s="1"/>
      <c r="BE1574" s="1"/>
      <c r="BF1574" s="1"/>
      <c r="BG1574" s="1"/>
      <c r="BH1574" s="1"/>
      <c r="BI1574" s="1"/>
      <c r="BJ1574" s="1"/>
      <c r="BK1574" s="1"/>
      <c r="BL1574" s="1"/>
      <c r="BM1574" s="1"/>
      <c r="BN1574" s="1"/>
      <c r="BO1574" s="1"/>
      <c r="BP1574" s="1"/>
    </row>
    <row r="1575" spans="1:68">
      <c r="A1575" s="1"/>
      <c r="B1575" s="1"/>
      <c r="C1575" s="1"/>
      <c r="D1575" s="1"/>
      <c r="E1575" s="1"/>
      <c r="F1575" s="1"/>
      <c r="G1575" s="1"/>
      <c r="H1575" s="1"/>
      <c r="I1575" s="1"/>
      <c r="J1575" s="1"/>
      <c r="K1575" s="1"/>
      <c r="L1575" s="1"/>
      <c r="M1575" s="1"/>
      <c r="N1575" s="1"/>
      <c r="O1575" s="1"/>
      <c r="P1575" s="1"/>
      <c r="Q1575" s="1"/>
      <c r="R1575" s="1"/>
      <c r="S1575" s="1"/>
      <c r="T1575" s="1"/>
      <c r="U1575" s="1"/>
      <c r="V1575" s="1"/>
      <c r="W1575" s="1"/>
      <c r="X1575" s="1"/>
      <c r="Y1575" s="1"/>
      <c r="Z1575" s="1"/>
      <c r="AA1575" s="1"/>
      <c r="AB1575" s="1"/>
      <c r="AC1575" s="1"/>
      <c r="AD1575" s="1"/>
      <c r="AE1575" s="1"/>
      <c r="AF1575" s="1"/>
      <c r="AG1575" s="1"/>
      <c r="AH1575" s="1"/>
      <c r="AI1575" s="1"/>
      <c r="AJ1575" s="1"/>
      <c r="AK1575" s="1"/>
      <c r="AL1575" s="1"/>
      <c r="AM1575" s="1"/>
      <c r="AN1575" s="1"/>
      <c r="AO1575" s="1"/>
      <c r="AP1575" s="1"/>
      <c r="AQ1575" s="1"/>
      <c r="AR1575" s="1"/>
      <c r="AS1575" s="1"/>
      <c r="AT1575" s="1"/>
      <c r="AU1575" s="1"/>
      <c r="AV1575" s="1"/>
      <c r="AW1575" s="1"/>
      <c r="AX1575" s="1"/>
      <c r="AY1575" s="1"/>
      <c r="AZ1575" s="1"/>
      <c r="BA1575" s="1"/>
      <c r="BB1575" s="1"/>
      <c r="BC1575" s="1"/>
      <c r="BD1575" s="1"/>
      <c r="BE1575" s="1"/>
      <c r="BF1575" s="1"/>
      <c r="BG1575" s="1"/>
      <c r="BH1575" s="1"/>
      <c r="BI1575" s="1"/>
      <c r="BJ1575" s="1"/>
      <c r="BK1575" s="1"/>
      <c r="BL1575" s="1"/>
      <c r="BM1575" s="1"/>
      <c r="BN1575" s="1"/>
      <c r="BO1575" s="1"/>
      <c r="BP1575" s="1"/>
    </row>
    <row r="1576" spans="1:68">
      <c r="A1576" s="1"/>
      <c r="B1576" s="1"/>
      <c r="C1576" s="1"/>
      <c r="D1576" s="1"/>
      <c r="E1576" s="1"/>
      <c r="F1576" s="1"/>
      <c r="G1576" s="1"/>
      <c r="H1576" s="1"/>
      <c r="I1576" s="1"/>
      <c r="J1576" s="1"/>
      <c r="K1576" s="1"/>
      <c r="L1576" s="1"/>
      <c r="M1576" s="1"/>
      <c r="N1576" s="1"/>
      <c r="O1576" s="1"/>
      <c r="P1576" s="1"/>
      <c r="Q1576" s="1"/>
      <c r="R1576" s="1"/>
      <c r="S1576" s="1"/>
      <c r="T1576" s="1"/>
      <c r="U1576" s="1"/>
      <c r="V1576" s="1"/>
      <c r="W1576" s="1"/>
      <c r="X1576" s="1"/>
      <c r="Y1576" s="1"/>
      <c r="Z1576" s="1"/>
      <c r="AA1576" s="1"/>
      <c r="AB1576" s="1"/>
      <c r="AC1576" s="1"/>
      <c r="AD1576" s="1"/>
      <c r="AE1576" s="1"/>
      <c r="AF1576" s="1"/>
      <c r="AG1576" s="1"/>
      <c r="AH1576" s="1"/>
      <c r="AI1576" s="1"/>
      <c r="AJ1576" s="1"/>
      <c r="AK1576" s="1"/>
      <c r="AL1576" s="1"/>
      <c r="AM1576" s="1"/>
      <c r="AN1576" s="1"/>
      <c r="AO1576" s="1"/>
      <c r="AP1576" s="1"/>
      <c r="AQ1576" s="1"/>
      <c r="AR1576" s="1"/>
      <c r="AS1576" s="1"/>
      <c r="AT1576" s="1"/>
      <c r="AU1576" s="1"/>
      <c r="AV1576" s="1"/>
      <c r="AW1576" s="1"/>
      <c r="AX1576" s="1"/>
      <c r="AY1576" s="1"/>
      <c r="AZ1576" s="1"/>
      <c r="BA1576" s="1"/>
      <c r="BB1576" s="1"/>
      <c r="BC1576" s="1"/>
      <c r="BD1576" s="1"/>
      <c r="BE1576" s="1"/>
      <c r="BF1576" s="1"/>
      <c r="BG1576" s="1"/>
      <c r="BH1576" s="1"/>
      <c r="BI1576" s="1"/>
      <c r="BJ1576" s="1"/>
      <c r="BK1576" s="1"/>
      <c r="BL1576" s="1"/>
      <c r="BM1576" s="1"/>
      <c r="BN1576" s="1"/>
      <c r="BO1576" s="1"/>
      <c r="BP1576" s="1"/>
    </row>
    <row r="1577" spans="1:68">
      <c r="A1577" s="1"/>
      <c r="B1577" s="1"/>
      <c r="C1577" s="1"/>
      <c r="D1577" s="1"/>
      <c r="E1577" s="1"/>
      <c r="F1577" s="1"/>
      <c r="G1577" s="1"/>
      <c r="H1577" s="1"/>
      <c r="I1577" s="1"/>
      <c r="J1577" s="1"/>
      <c r="K1577" s="1"/>
      <c r="L1577" s="1"/>
      <c r="M1577" s="1"/>
      <c r="N1577" s="1"/>
      <c r="O1577" s="1"/>
      <c r="P1577" s="1"/>
      <c r="Q1577" s="1"/>
      <c r="R1577" s="1"/>
      <c r="S1577" s="1"/>
      <c r="T1577" s="1"/>
      <c r="U1577" s="1"/>
      <c r="V1577" s="1"/>
      <c r="W1577" s="1"/>
      <c r="X1577" s="1"/>
      <c r="Y1577" s="1"/>
      <c r="Z1577" s="1"/>
      <c r="AA1577" s="1"/>
      <c r="AB1577" s="1"/>
      <c r="AC1577" s="1"/>
      <c r="AD1577" s="1"/>
      <c r="AE1577" s="1"/>
      <c r="AF1577" s="1"/>
      <c r="AG1577" s="1"/>
      <c r="AH1577" s="1"/>
      <c r="AI1577" s="1"/>
      <c r="AJ1577" s="1"/>
      <c r="AK1577" s="1"/>
      <c r="AL1577" s="1"/>
      <c r="AM1577" s="1"/>
      <c r="AN1577" s="1"/>
      <c r="AO1577" s="1"/>
      <c r="AP1577" s="1"/>
      <c r="AQ1577" s="1"/>
      <c r="AR1577" s="1"/>
      <c r="AS1577" s="1"/>
      <c r="AT1577" s="1"/>
      <c r="AU1577" s="1"/>
      <c r="AV1577" s="1"/>
      <c r="AW1577" s="1"/>
      <c r="AX1577" s="1"/>
      <c r="AY1577" s="1"/>
      <c r="AZ1577" s="1"/>
      <c r="BA1577" s="1"/>
      <c r="BB1577" s="1"/>
      <c r="BC1577" s="1"/>
      <c r="BD1577" s="1"/>
      <c r="BE1577" s="1"/>
      <c r="BF1577" s="1"/>
      <c r="BG1577" s="1"/>
      <c r="BH1577" s="1"/>
      <c r="BI1577" s="1"/>
      <c r="BJ1577" s="1"/>
      <c r="BK1577" s="1"/>
      <c r="BL1577" s="1"/>
      <c r="BM1577" s="1"/>
      <c r="BN1577" s="1"/>
      <c r="BO1577" s="1"/>
      <c r="BP1577" s="1"/>
    </row>
    <row r="1578" spans="1:68">
      <c r="A1578" s="1"/>
      <c r="B1578" s="1"/>
      <c r="C1578" s="1"/>
      <c r="D1578" s="1"/>
      <c r="E1578" s="1"/>
      <c r="F1578" s="1"/>
      <c r="G1578" s="1"/>
      <c r="H1578" s="1"/>
      <c r="I1578" s="1"/>
      <c r="J1578" s="1"/>
      <c r="K1578" s="1"/>
      <c r="L1578" s="1"/>
      <c r="M1578" s="1"/>
      <c r="N1578" s="1"/>
      <c r="O1578" s="1"/>
      <c r="P1578" s="1"/>
      <c r="Q1578" s="1"/>
      <c r="R1578" s="1"/>
      <c r="S1578" s="1"/>
      <c r="T1578" s="1"/>
      <c r="U1578" s="1"/>
      <c r="V1578" s="1"/>
      <c r="W1578" s="1"/>
      <c r="X1578" s="1"/>
      <c r="Y1578" s="1"/>
      <c r="Z1578" s="1"/>
      <c r="AA1578" s="1"/>
      <c r="AB1578" s="1"/>
      <c r="AC1578" s="1"/>
      <c r="AD1578" s="1"/>
      <c r="AE1578" s="1"/>
      <c r="AF1578" s="1"/>
      <c r="AG1578" s="1"/>
      <c r="AH1578" s="1"/>
      <c r="AI1578" s="1"/>
      <c r="AJ1578" s="1"/>
      <c r="AK1578" s="1"/>
      <c r="AL1578" s="1"/>
      <c r="AM1578" s="1"/>
      <c r="AN1578" s="1"/>
      <c r="AO1578" s="1"/>
      <c r="AP1578" s="1"/>
      <c r="AQ1578" s="1"/>
      <c r="AR1578" s="1"/>
      <c r="AS1578" s="1"/>
      <c r="AT1578" s="1"/>
      <c r="AU1578" s="1"/>
      <c r="AV1578" s="1"/>
      <c r="AW1578" s="1"/>
      <c r="AX1578" s="1"/>
      <c r="AY1578" s="1"/>
      <c r="AZ1578" s="1"/>
      <c r="BA1578" s="1"/>
      <c r="BB1578" s="1"/>
      <c r="BC1578" s="1"/>
      <c r="BD1578" s="1"/>
      <c r="BE1578" s="1"/>
      <c r="BF1578" s="1"/>
      <c r="BG1578" s="1"/>
      <c r="BH1578" s="1"/>
      <c r="BI1578" s="1"/>
      <c r="BJ1578" s="1"/>
      <c r="BK1578" s="1"/>
      <c r="BL1578" s="1"/>
      <c r="BM1578" s="1"/>
      <c r="BN1578" s="1"/>
      <c r="BO1578" s="1"/>
      <c r="BP1578" s="1"/>
    </row>
    <row r="1579" spans="1:68">
      <c r="A1579" s="1"/>
      <c r="B1579" s="1"/>
      <c r="C1579" s="1"/>
      <c r="D1579" s="1"/>
      <c r="E1579" s="1"/>
      <c r="F1579" s="1"/>
      <c r="G1579" s="1"/>
      <c r="H1579" s="1"/>
      <c r="I1579" s="1"/>
      <c r="J1579" s="1"/>
      <c r="K1579" s="1"/>
      <c r="L1579" s="1"/>
      <c r="M1579" s="1"/>
      <c r="N1579" s="1"/>
      <c r="O1579" s="1"/>
      <c r="P1579" s="1"/>
      <c r="Q1579" s="1"/>
      <c r="R1579" s="1"/>
      <c r="S1579" s="1"/>
      <c r="T1579" s="1"/>
      <c r="U1579" s="1"/>
      <c r="V1579" s="1"/>
      <c r="W1579" s="1"/>
      <c r="X1579" s="1"/>
      <c r="Y1579" s="1"/>
      <c r="Z1579" s="1"/>
      <c r="AA1579" s="1"/>
      <c r="AB1579" s="1"/>
      <c r="AC1579" s="1"/>
      <c r="AD1579" s="1"/>
      <c r="AE1579" s="1"/>
      <c r="AF1579" s="1"/>
      <c r="AG1579" s="1"/>
      <c r="AH1579" s="1"/>
      <c r="AI1579" s="1"/>
      <c r="AJ1579" s="1"/>
      <c r="AK1579" s="1"/>
      <c r="AL1579" s="1"/>
      <c r="AM1579" s="1"/>
      <c r="AN1579" s="1"/>
      <c r="AO1579" s="1"/>
      <c r="AP1579" s="1"/>
      <c r="AQ1579" s="1"/>
      <c r="AR1579" s="1"/>
      <c r="AS1579" s="1"/>
      <c r="AT1579" s="1"/>
      <c r="AU1579" s="1"/>
      <c r="AV1579" s="1"/>
      <c r="AW1579" s="1"/>
      <c r="AX1579" s="1"/>
      <c r="AY1579" s="1"/>
      <c r="AZ1579" s="1"/>
      <c r="BA1579" s="1"/>
      <c r="BB1579" s="1"/>
      <c r="BC1579" s="1"/>
      <c r="BD1579" s="1"/>
      <c r="BE1579" s="1"/>
      <c r="BF1579" s="1"/>
      <c r="BG1579" s="1"/>
      <c r="BH1579" s="1"/>
      <c r="BI1579" s="1"/>
      <c r="BJ1579" s="1"/>
      <c r="BK1579" s="1"/>
      <c r="BL1579" s="1"/>
      <c r="BM1579" s="1"/>
      <c r="BN1579" s="1"/>
      <c r="BO1579" s="1"/>
      <c r="BP1579" s="1"/>
    </row>
    <row r="1580" spans="1:68">
      <c r="A1580" s="1"/>
      <c r="B1580" s="1"/>
      <c r="C1580" s="1"/>
      <c r="D1580" s="1"/>
      <c r="E1580" s="1"/>
      <c r="F1580" s="1"/>
      <c r="G1580" s="1"/>
      <c r="H1580" s="1"/>
      <c r="I1580" s="1"/>
      <c r="J1580" s="1"/>
      <c r="K1580" s="1"/>
      <c r="L1580" s="1"/>
      <c r="M1580" s="1"/>
      <c r="N1580" s="1"/>
      <c r="O1580" s="1"/>
      <c r="P1580" s="1"/>
      <c r="Q1580" s="1"/>
      <c r="R1580" s="1"/>
      <c r="S1580" s="1"/>
      <c r="T1580" s="1"/>
      <c r="U1580" s="1"/>
      <c r="V1580" s="1"/>
      <c r="W1580" s="1"/>
      <c r="X1580" s="1"/>
      <c r="Y1580" s="1"/>
      <c r="Z1580" s="1"/>
      <c r="AA1580" s="1"/>
      <c r="AB1580" s="1"/>
      <c r="AC1580" s="1"/>
      <c r="AD1580" s="1"/>
      <c r="AE1580" s="1"/>
      <c r="AF1580" s="1"/>
      <c r="AG1580" s="1"/>
      <c r="AH1580" s="1"/>
      <c r="AI1580" s="1"/>
      <c r="AJ1580" s="1"/>
      <c r="AK1580" s="1"/>
      <c r="AL1580" s="1"/>
      <c r="AM1580" s="1"/>
      <c r="AN1580" s="1"/>
      <c r="AO1580" s="1"/>
      <c r="AP1580" s="1"/>
      <c r="AQ1580" s="1"/>
      <c r="AR1580" s="1"/>
      <c r="AS1580" s="1"/>
      <c r="AT1580" s="1"/>
      <c r="AU1580" s="1"/>
      <c r="AV1580" s="1"/>
      <c r="AW1580" s="1"/>
      <c r="AX1580" s="1"/>
      <c r="AY1580" s="1"/>
      <c r="AZ1580" s="1"/>
      <c r="BA1580" s="1"/>
      <c r="BB1580" s="1"/>
      <c r="BC1580" s="1"/>
      <c r="BD1580" s="1"/>
      <c r="BE1580" s="1"/>
      <c r="BF1580" s="1"/>
      <c r="BG1580" s="1"/>
      <c r="BH1580" s="1"/>
      <c r="BI1580" s="1"/>
      <c r="BJ1580" s="1"/>
      <c r="BK1580" s="1"/>
      <c r="BL1580" s="1"/>
      <c r="BM1580" s="1"/>
      <c r="BN1580" s="1"/>
      <c r="BO1580" s="1"/>
      <c r="BP1580" s="1"/>
    </row>
    <row r="1581" spans="1:68">
      <c r="A1581" s="1"/>
      <c r="B1581" s="1"/>
      <c r="C1581" s="1"/>
      <c r="D1581" s="1"/>
      <c r="E1581" s="1"/>
      <c r="F1581" s="1"/>
      <c r="G1581" s="1"/>
      <c r="H1581" s="1"/>
      <c r="I1581" s="1"/>
      <c r="J1581" s="1"/>
      <c r="K1581" s="1"/>
      <c r="L1581" s="1"/>
      <c r="M1581" s="1"/>
      <c r="N1581" s="1"/>
      <c r="O1581" s="1"/>
      <c r="P1581" s="1"/>
      <c r="Q1581" s="1"/>
      <c r="R1581" s="1"/>
      <c r="S1581" s="1"/>
      <c r="T1581" s="1"/>
      <c r="U1581" s="1"/>
      <c r="V1581" s="1"/>
      <c r="W1581" s="1"/>
      <c r="X1581" s="1"/>
      <c r="Y1581" s="1"/>
      <c r="Z1581" s="1"/>
      <c r="AA1581" s="1"/>
      <c r="AB1581" s="1"/>
      <c r="AC1581" s="1"/>
      <c r="AD1581" s="1"/>
      <c r="AE1581" s="1"/>
      <c r="AF1581" s="1"/>
      <c r="AG1581" s="1"/>
      <c r="AH1581" s="1"/>
      <c r="AI1581" s="1"/>
      <c r="AJ1581" s="1"/>
      <c r="AK1581" s="1"/>
      <c r="AL1581" s="1"/>
      <c r="AM1581" s="1"/>
      <c r="AN1581" s="1"/>
      <c r="AO1581" s="1"/>
      <c r="AP1581" s="1"/>
      <c r="AQ1581" s="1"/>
      <c r="AR1581" s="1"/>
      <c r="AS1581" s="1"/>
      <c r="AT1581" s="1"/>
      <c r="AU1581" s="1"/>
      <c r="AV1581" s="1"/>
      <c r="AW1581" s="1"/>
      <c r="AX1581" s="1"/>
      <c r="AY1581" s="1"/>
      <c r="AZ1581" s="1"/>
      <c r="BA1581" s="1"/>
      <c r="BB1581" s="1"/>
      <c r="BC1581" s="1"/>
      <c r="BD1581" s="1"/>
      <c r="BE1581" s="1"/>
      <c r="BF1581" s="1"/>
      <c r="BG1581" s="1"/>
      <c r="BH1581" s="1"/>
      <c r="BI1581" s="1"/>
      <c r="BJ1581" s="1"/>
      <c r="BK1581" s="1"/>
      <c r="BL1581" s="1"/>
      <c r="BM1581" s="1"/>
      <c r="BN1581" s="1"/>
      <c r="BO1581" s="1"/>
      <c r="BP1581" s="1"/>
    </row>
    <row r="1582" spans="1:68">
      <c r="A1582" s="1"/>
      <c r="B1582" s="1"/>
      <c r="C1582" s="1"/>
      <c r="D1582" s="1"/>
      <c r="E1582" s="1"/>
      <c r="F1582" s="1"/>
      <c r="G1582" s="1"/>
      <c r="H1582" s="1"/>
      <c r="I1582" s="1"/>
      <c r="J1582" s="1"/>
      <c r="K1582" s="1"/>
      <c r="L1582" s="1"/>
      <c r="M1582" s="1"/>
      <c r="N1582" s="1"/>
      <c r="O1582" s="1"/>
      <c r="P1582" s="1"/>
      <c r="Q1582" s="1"/>
      <c r="R1582" s="1"/>
      <c r="S1582" s="1"/>
      <c r="T1582" s="1"/>
      <c r="U1582" s="1"/>
      <c r="V1582" s="1"/>
      <c r="W1582" s="1"/>
      <c r="X1582" s="1"/>
      <c r="Y1582" s="1"/>
      <c r="Z1582" s="1"/>
      <c r="AA1582" s="1"/>
      <c r="AB1582" s="1"/>
      <c r="AC1582" s="1"/>
      <c r="AD1582" s="1"/>
      <c r="AE1582" s="1"/>
      <c r="AF1582" s="1"/>
      <c r="AG1582" s="1"/>
      <c r="AH1582" s="1"/>
      <c r="AI1582" s="1"/>
      <c r="AJ1582" s="1"/>
      <c r="AK1582" s="1"/>
      <c r="AL1582" s="1"/>
      <c r="AM1582" s="1"/>
      <c r="AN1582" s="1"/>
      <c r="AO1582" s="1"/>
      <c r="AP1582" s="1"/>
      <c r="AQ1582" s="1"/>
      <c r="AR1582" s="1"/>
      <c r="AS1582" s="1"/>
      <c r="AT1582" s="1"/>
      <c r="AU1582" s="1"/>
      <c r="AV1582" s="1"/>
      <c r="AW1582" s="1"/>
      <c r="AX1582" s="1"/>
      <c r="AY1582" s="1"/>
      <c r="AZ1582" s="1"/>
      <c r="BA1582" s="1"/>
      <c r="BB1582" s="1"/>
      <c r="BC1582" s="1"/>
      <c r="BD1582" s="1"/>
      <c r="BE1582" s="1"/>
      <c r="BF1582" s="1"/>
      <c r="BG1582" s="1"/>
      <c r="BH1582" s="1"/>
      <c r="BI1582" s="1"/>
      <c r="BJ1582" s="1"/>
      <c r="BK1582" s="1"/>
      <c r="BL1582" s="1"/>
      <c r="BM1582" s="1"/>
      <c r="BN1582" s="1"/>
      <c r="BO1582" s="1"/>
      <c r="BP1582" s="1"/>
    </row>
    <row r="1583" spans="1:68">
      <c r="A1583" s="1"/>
      <c r="B1583" s="1"/>
      <c r="C1583" s="1"/>
      <c r="D1583" s="1"/>
      <c r="E1583" s="1"/>
      <c r="F1583" s="1"/>
      <c r="G1583" s="1"/>
      <c r="H1583" s="1"/>
      <c r="I1583" s="1"/>
      <c r="J1583" s="1"/>
      <c r="K1583" s="1"/>
      <c r="L1583" s="1"/>
      <c r="M1583" s="1"/>
      <c r="N1583" s="1"/>
      <c r="O1583" s="1"/>
      <c r="P1583" s="1"/>
      <c r="Q1583" s="1"/>
      <c r="R1583" s="1"/>
      <c r="S1583" s="1"/>
      <c r="T1583" s="1"/>
      <c r="U1583" s="1"/>
      <c r="V1583" s="1"/>
      <c r="W1583" s="1"/>
      <c r="X1583" s="1"/>
      <c r="Y1583" s="1"/>
      <c r="Z1583" s="1"/>
      <c r="AA1583" s="1"/>
      <c r="AB1583" s="1"/>
      <c r="AC1583" s="1"/>
      <c r="AD1583" s="1"/>
      <c r="AE1583" s="1"/>
      <c r="AF1583" s="1"/>
      <c r="AG1583" s="1"/>
      <c r="AH1583" s="1"/>
      <c r="AI1583" s="1"/>
      <c r="AJ1583" s="1"/>
      <c r="AK1583" s="1"/>
      <c r="AL1583" s="1"/>
      <c r="AM1583" s="1"/>
      <c r="AN1583" s="1"/>
      <c r="AO1583" s="1"/>
      <c r="AP1583" s="1"/>
      <c r="AQ1583" s="1"/>
      <c r="AR1583" s="1"/>
      <c r="AS1583" s="1"/>
      <c r="AT1583" s="1"/>
      <c r="AU1583" s="1"/>
      <c r="AV1583" s="1"/>
      <c r="AW1583" s="1"/>
      <c r="AX1583" s="1"/>
      <c r="AY1583" s="1"/>
      <c r="AZ1583" s="1"/>
      <c r="BA1583" s="1"/>
      <c r="BB1583" s="1"/>
      <c r="BC1583" s="1"/>
      <c r="BD1583" s="1"/>
      <c r="BE1583" s="1"/>
      <c r="BF1583" s="1"/>
      <c r="BG1583" s="1"/>
      <c r="BH1583" s="1"/>
      <c r="BI1583" s="1"/>
      <c r="BJ1583" s="1"/>
      <c r="BK1583" s="1"/>
      <c r="BL1583" s="1"/>
      <c r="BM1583" s="1"/>
      <c r="BN1583" s="1"/>
      <c r="BO1583" s="1"/>
      <c r="BP1583" s="1"/>
    </row>
    <row r="1584" spans="1:68">
      <c r="A1584" s="1"/>
      <c r="B1584" s="1"/>
      <c r="C1584" s="1"/>
      <c r="D1584" s="1"/>
      <c r="E1584" s="1"/>
      <c r="F1584" s="1"/>
      <c r="G1584" s="1"/>
      <c r="H1584" s="1"/>
      <c r="I1584" s="1"/>
      <c r="J1584" s="1"/>
      <c r="K1584" s="1"/>
      <c r="L1584" s="1"/>
      <c r="M1584" s="1"/>
      <c r="N1584" s="1"/>
      <c r="O1584" s="1"/>
      <c r="P1584" s="1"/>
      <c r="Q1584" s="1"/>
      <c r="R1584" s="1"/>
      <c r="S1584" s="1"/>
      <c r="T1584" s="1"/>
      <c r="U1584" s="1"/>
      <c r="V1584" s="1"/>
      <c r="W1584" s="1"/>
      <c r="X1584" s="1"/>
      <c r="Y1584" s="1"/>
      <c r="Z1584" s="1"/>
      <c r="AA1584" s="1"/>
      <c r="AB1584" s="1"/>
      <c r="AC1584" s="1"/>
      <c r="AD1584" s="1"/>
      <c r="AE1584" s="1"/>
      <c r="AF1584" s="1"/>
      <c r="AG1584" s="1"/>
      <c r="AH1584" s="1"/>
      <c r="AI1584" s="1"/>
      <c r="AJ1584" s="1"/>
      <c r="AK1584" s="1"/>
      <c r="AL1584" s="1"/>
      <c r="AM1584" s="1"/>
      <c r="AN1584" s="1"/>
      <c r="AO1584" s="1"/>
      <c r="AP1584" s="1"/>
      <c r="AQ1584" s="1"/>
      <c r="AR1584" s="1"/>
      <c r="AS1584" s="1"/>
      <c r="AT1584" s="1"/>
      <c r="AU1584" s="1"/>
      <c r="AV1584" s="1"/>
      <c r="AW1584" s="1"/>
      <c r="AX1584" s="1"/>
      <c r="AY1584" s="1"/>
      <c r="AZ1584" s="1"/>
      <c r="BA1584" s="1"/>
      <c r="BB1584" s="1"/>
      <c r="BC1584" s="1"/>
      <c r="BD1584" s="1"/>
      <c r="BE1584" s="1"/>
      <c r="BF1584" s="1"/>
      <c r="BG1584" s="1"/>
      <c r="BH1584" s="1"/>
      <c r="BI1584" s="1"/>
      <c r="BJ1584" s="1"/>
      <c r="BK1584" s="1"/>
      <c r="BL1584" s="1"/>
      <c r="BM1584" s="1"/>
      <c r="BN1584" s="1"/>
      <c r="BO1584" s="1"/>
      <c r="BP1584" s="1"/>
    </row>
    <row r="1585" spans="1:68">
      <c r="A1585" s="1"/>
      <c r="B1585" s="1"/>
      <c r="C1585" s="1"/>
      <c r="D1585" s="1"/>
      <c r="E1585" s="1"/>
      <c r="F1585" s="1"/>
      <c r="G1585" s="1"/>
      <c r="H1585" s="1"/>
      <c r="I1585" s="1"/>
      <c r="J1585" s="1"/>
      <c r="K1585" s="1"/>
      <c r="L1585" s="1"/>
      <c r="M1585" s="1"/>
      <c r="N1585" s="1"/>
      <c r="O1585" s="1"/>
      <c r="P1585" s="1"/>
      <c r="Q1585" s="1"/>
      <c r="R1585" s="1"/>
      <c r="S1585" s="1"/>
      <c r="T1585" s="1"/>
      <c r="U1585" s="1"/>
      <c r="V1585" s="1"/>
      <c r="W1585" s="1"/>
      <c r="X1585" s="1"/>
      <c r="Y1585" s="1"/>
      <c r="Z1585" s="1"/>
      <c r="AA1585" s="1"/>
      <c r="AB1585" s="1"/>
      <c r="AC1585" s="1"/>
      <c r="AD1585" s="1"/>
      <c r="AE1585" s="1"/>
      <c r="AF1585" s="1"/>
      <c r="AG1585" s="1"/>
      <c r="AH1585" s="1"/>
      <c r="AI1585" s="1"/>
      <c r="AJ1585" s="1"/>
      <c r="AK1585" s="1"/>
      <c r="AL1585" s="1"/>
      <c r="AM1585" s="1"/>
      <c r="AN1585" s="1"/>
      <c r="AO1585" s="1"/>
      <c r="AP1585" s="1"/>
      <c r="AQ1585" s="1"/>
      <c r="AR1585" s="1"/>
      <c r="AS1585" s="1"/>
      <c r="AT1585" s="1"/>
      <c r="AU1585" s="1"/>
      <c r="AV1585" s="1"/>
      <c r="AW1585" s="1"/>
      <c r="AX1585" s="1"/>
      <c r="AY1585" s="1"/>
      <c r="AZ1585" s="1"/>
      <c r="BA1585" s="1"/>
      <c r="BB1585" s="1"/>
      <c r="BC1585" s="1"/>
      <c r="BD1585" s="1"/>
      <c r="BE1585" s="1"/>
      <c r="BF1585" s="1"/>
      <c r="BG1585" s="1"/>
      <c r="BH1585" s="1"/>
      <c r="BI1585" s="1"/>
      <c r="BJ1585" s="1"/>
      <c r="BK1585" s="1"/>
      <c r="BL1585" s="1"/>
      <c r="BM1585" s="1"/>
      <c r="BN1585" s="1"/>
      <c r="BO1585" s="1"/>
      <c r="BP1585" s="1"/>
    </row>
    <row r="1586" spans="1:68">
      <c r="A1586" s="1"/>
      <c r="B1586" s="1"/>
      <c r="C1586" s="1"/>
      <c r="D1586" s="1"/>
      <c r="E1586" s="1"/>
      <c r="F1586" s="1"/>
      <c r="G1586" s="1"/>
      <c r="H1586" s="1"/>
      <c r="I1586" s="1"/>
      <c r="J1586" s="1"/>
      <c r="K1586" s="1"/>
      <c r="L1586" s="1"/>
      <c r="M1586" s="1"/>
      <c r="N1586" s="1"/>
      <c r="O1586" s="1"/>
      <c r="P1586" s="1"/>
      <c r="Q1586" s="1"/>
      <c r="R1586" s="1"/>
      <c r="S1586" s="1"/>
      <c r="T1586" s="1"/>
      <c r="U1586" s="1"/>
      <c r="V1586" s="1"/>
      <c r="W1586" s="1"/>
      <c r="X1586" s="1"/>
      <c r="Y1586" s="1"/>
      <c r="Z1586" s="1"/>
      <c r="AA1586" s="1"/>
      <c r="AB1586" s="1"/>
      <c r="AC1586" s="1"/>
      <c r="AD1586" s="1"/>
      <c r="AE1586" s="1"/>
      <c r="AF1586" s="1"/>
      <c r="AG1586" s="1"/>
      <c r="AH1586" s="1"/>
      <c r="AI1586" s="1"/>
      <c r="AJ1586" s="1"/>
      <c r="AK1586" s="1"/>
      <c r="AL1586" s="1"/>
      <c r="AM1586" s="1"/>
      <c r="AN1586" s="1"/>
      <c r="AO1586" s="1"/>
      <c r="AP1586" s="1"/>
      <c r="AQ1586" s="1"/>
      <c r="AR1586" s="1"/>
      <c r="AS1586" s="1"/>
      <c r="AT1586" s="1"/>
      <c r="AU1586" s="1"/>
      <c r="AV1586" s="1"/>
      <c r="AW1586" s="1"/>
      <c r="AX1586" s="1"/>
      <c r="AY1586" s="1"/>
      <c r="AZ1586" s="1"/>
      <c r="BA1586" s="1"/>
      <c r="BB1586" s="1"/>
      <c r="BC1586" s="1"/>
      <c r="BD1586" s="1"/>
      <c r="BE1586" s="1"/>
      <c r="BF1586" s="1"/>
      <c r="BG1586" s="1"/>
      <c r="BH1586" s="1"/>
      <c r="BI1586" s="1"/>
      <c r="BJ1586" s="1"/>
      <c r="BK1586" s="1"/>
      <c r="BL1586" s="1"/>
      <c r="BM1586" s="1"/>
      <c r="BN1586" s="1"/>
      <c r="BO1586" s="1"/>
      <c r="BP1586" s="1"/>
    </row>
    <row r="1587" spans="1:68">
      <c r="A1587" s="1"/>
      <c r="B1587" s="1"/>
      <c r="C1587" s="1"/>
      <c r="D1587" s="1"/>
      <c r="E1587" s="1"/>
      <c r="F1587" s="1"/>
      <c r="G1587" s="1"/>
      <c r="H1587" s="1"/>
      <c r="I1587" s="1"/>
      <c r="J1587" s="1"/>
      <c r="K1587" s="1"/>
      <c r="L1587" s="1"/>
      <c r="M1587" s="1"/>
      <c r="N1587" s="1"/>
      <c r="O1587" s="1"/>
      <c r="P1587" s="1"/>
      <c r="Q1587" s="1"/>
      <c r="R1587" s="1"/>
      <c r="S1587" s="1"/>
      <c r="T1587" s="1"/>
      <c r="U1587" s="1"/>
      <c r="V1587" s="1"/>
      <c r="W1587" s="1"/>
      <c r="X1587" s="1"/>
      <c r="Y1587" s="1"/>
      <c r="Z1587" s="1"/>
      <c r="AA1587" s="1"/>
      <c r="AB1587" s="1"/>
      <c r="AC1587" s="1"/>
      <c r="AD1587" s="1"/>
      <c r="AE1587" s="1"/>
      <c r="AF1587" s="1"/>
      <c r="AG1587" s="1"/>
      <c r="AH1587" s="1"/>
      <c r="AI1587" s="1"/>
      <c r="AJ1587" s="1"/>
      <c r="AK1587" s="1"/>
      <c r="AL1587" s="1"/>
      <c r="AM1587" s="1"/>
      <c r="AN1587" s="1"/>
      <c r="AO1587" s="1"/>
      <c r="AP1587" s="1"/>
      <c r="AQ1587" s="1"/>
      <c r="AR1587" s="1"/>
      <c r="AS1587" s="1"/>
      <c r="AT1587" s="1"/>
      <c r="AU1587" s="1"/>
      <c r="AV1587" s="1"/>
      <c r="AW1587" s="1"/>
      <c r="AX1587" s="1"/>
      <c r="AY1587" s="1"/>
      <c r="AZ1587" s="1"/>
      <c r="BA1587" s="1"/>
      <c r="BB1587" s="1"/>
      <c r="BC1587" s="1"/>
      <c r="BD1587" s="1"/>
      <c r="BE1587" s="1"/>
      <c r="BF1587" s="1"/>
      <c r="BG1587" s="1"/>
      <c r="BH1587" s="1"/>
      <c r="BI1587" s="1"/>
      <c r="BJ1587" s="1"/>
      <c r="BK1587" s="1"/>
      <c r="BL1587" s="1"/>
      <c r="BM1587" s="1"/>
      <c r="BN1587" s="1"/>
      <c r="BO1587" s="1"/>
      <c r="BP1587" s="1"/>
    </row>
    <row r="1588" spans="1:68">
      <c r="A1588" s="1"/>
      <c r="B1588" s="1"/>
      <c r="C1588" s="1"/>
      <c r="D1588" s="1"/>
      <c r="E1588" s="1"/>
      <c r="F1588" s="1"/>
      <c r="G1588" s="1"/>
      <c r="H1588" s="1"/>
      <c r="I1588" s="1"/>
      <c r="J1588" s="1"/>
      <c r="K1588" s="1"/>
      <c r="L1588" s="1"/>
      <c r="M1588" s="1"/>
      <c r="N1588" s="1"/>
      <c r="O1588" s="1"/>
      <c r="P1588" s="1"/>
      <c r="Q1588" s="1"/>
      <c r="R1588" s="1"/>
      <c r="S1588" s="1"/>
      <c r="T1588" s="1"/>
      <c r="U1588" s="1"/>
      <c r="V1588" s="1"/>
      <c r="W1588" s="1"/>
      <c r="X1588" s="1"/>
      <c r="Y1588" s="1"/>
      <c r="Z1588" s="1"/>
      <c r="AA1588" s="1"/>
      <c r="AB1588" s="1"/>
      <c r="AC1588" s="1"/>
      <c r="AD1588" s="1"/>
      <c r="AE1588" s="1"/>
      <c r="AF1588" s="1"/>
      <c r="AG1588" s="1"/>
      <c r="AH1588" s="1"/>
      <c r="AI1588" s="1"/>
      <c r="AJ1588" s="1"/>
      <c r="AK1588" s="1"/>
      <c r="AL1588" s="1"/>
      <c r="AM1588" s="1"/>
      <c r="AN1588" s="1"/>
      <c r="AO1588" s="1"/>
      <c r="AP1588" s="1"/>
      <c r="AQ1588" s="1"/>
      <c r="AR1588" s="1"/>
      <c r="AS1588" s="1"/>
      <c r="AT1588" s="1"/>
      <c r="AU1588" s="1"/>
      <c r="AV1588" s="1"/>
      <c r="AW1588" s="1"/>
      <c r="AX1588" s="1"/>
      <c r="AY1588" s="1"/>
      <c r="AZ1588" s="1"/>
      <c r="BA1588" s="1"/>
      <c r="BB1588" s="1"/>
      <c r="BC1588" s="1"/>
      <c r="BD1588" s="1"/>
      <c r="BE1588" s="1"/>
      <c r="BF1588" s="1"/>
      <c r="BG1588" s="1"/>
      <c r="BH1588" s="1"/>
      <c r="BI1588" s="1"/>
      <c r="BJ1588" s="1"/>
      <c r="BK1588" s="1"/>
      <c r="BL1588" s="1"/>
      <c r="BM1588" s="1"/>
      <c r="BN1588" s="1"/>
      <c r="BO1588" s="1"/>
      <c r="BP1588" s="1"/>
    </row>
    <row r="1589" spans="1:68">
      <c r="A1589" s="1"/>
      <c r="B1589" s="1"/>
      <c r="C1589" s="1"/>
      <c r="D1589" s="1"/>
      <c r="E1589" s="1"/>
      <c r="F1589" s="1"/>
      <c r="G1589" s="1"/>
      <c r="H1589" s="1"/>
      <c r="I1589" s="1"/>
      <c r="J1589" s="1"/>
      <c r="K1589" s="1"/>
      <c r="L1589" s="1"/>
      <c r="M1589" s="1"/>
      <c r="N1589" s="1"/>
      <c r="O1589" s="1"/>
      <c r="P1589" s="1"/>
      <c r="Q1589" s="1"/>
      <c r="R1589" s="1"/>
      <c r="S1589" s="1"/>
      <c r="T1589" s="1"/>
      <c r="U1589" s="1"/>
      <c r="V1589" s="1"/>
      <c r="W1589" s="1"/>
      <c r="X1589" s="1"/>
      <c r="Y1589" s="1"/>
      <c r="Z1589" s="1"/>
      <c r="AA1589" s="1"/>
      <c r="AB1589" s="1"/>
      <c r="AC1589" s="1"/>
      <c r="AD1589" s="1"/>
      <c r="AE1589" s="1"/>
      <c r="AF1589" s="1"/>
      <c r="AG1589" s="1"/>
      <c r="AH1589" s="1"/>
      <c r="AI1589" s="1"/>
      <c r="AJ1589" s="1"/>
      <c r="AK1589" s="1"/>
      <c r="AL1589" s="1"/>
      <c r="AM1589" s="1"/>
      <c r="AN1589" s="1"/>
      <c r="AO1589" s="1"/>
      <c r="AP1589" s="1"/>
      <c r="AQ1589" s="1"/>
      <c r="AR1589" s="1"/>
      <c r="AS1589" s="1"/>
      <c r="AT1589" s="1"/>
      <c r="AU1589" s="1"/>
      <c r="AV1589" s="1"/>
      <c r="AW1589" s="1"/>
      <c r="AX1589" s="1"/>
      <c r="AY1589" s="1"/>
      <c r="AZ1589" s="1"/>
      <c r="BA1589" s="1"/>
      <c r="BB1589" s="1"/>
      <c r="BC1589" s="1"/>
      <c r="BD1589" s="1"/>
      <c r="BE1589" s="1"/>
      <c r="BF1589" s="1"/>
      <c r="BG1589" s="1"/>
      <c r="BH1589" s="1"/>
      <c r="BI1589" s="1"/>
      <c r="BJ1589" s="1"/>
      <c r="BK1589" s="1"/>
      <c r="BL1589" s="1"/>
      <c r="BM1589" s="1"/>
      <c r="BN1589" s="1"/>
      <c r="BO1589" s="1"/>
      <c r="BP1589" s="1"/>
    </row>
    <row r="1590" spans="1:68">
      <c r="A1590" s="1"/>
      <c r="B1590" s="1"/>
      <c r="C1590" s="1"/>
      <c r="D1590" s="1"/>
      <c r="E1590" s="1"/>
      <c r="F1590" s="1"/>
      <c r="G1590" s="1"/>
      <c r="H1590" s="1"/>
      <c r="I1590" s="1"/>
      <c r="J1590" s="1"/>
      <c r="K1590" s="1"/>
      <c r="L1590" s="1"/>
      <c r="M1590" s="1"/>
      <c r="N1590" s="1"/>
      <c r="O1590" s="1"/>
      <c r="P1590" s="1"/>
      <c r="Q1590" s="1"/>
      <c r="R1590" s="1"/>
      <c r="S1590" s="1"/>
      <c r="T1590" s="1"/>
      <c r="U1590" s="1"/>
      <c r="V1590" s="1"/>
      <c r="W1590" s="1"/>
      <c r="X1590" s="1"/>
      <c r="Y1590" s="1"/>
      <c r="Z1590" s="1"/>
      <c r="AA1590" s="1"/>
      <c r="AB1590" s="1"/>
      <c r="AC1590" s="1"/>
      <c r="AD1590" s="1"/>
      <c r="AE1590" s="1"/>
      <c r="AF1590" s="1"/>
      <c r="AG1590" s="1"/>
      <c r="AH1590" s="1"/>
      <c r="AI1590" s="1"/>
      <c r="AJ1590" s="1"/>
      <c r="AK1590" s="1"/>
      <c r="AL1590" s="1"/>
      <c r="AM1590" s="1"/>
      <c r="AN1590" s="1"/>
      <c r="AO1590" s="1"/>
      <c r="AP1590" s="1"/>
      <c r="AQ1590" s="1"/>
      <c r="AR1590" s="1"/>
      <c r="AS1590" s="1"/>
      <c r="AT1590" s="1"/>
      <c r="AU1590" s="1"/>
      <c r="AV1590" s="1"/>
      <c r="AW1590" s="1"/>
      <c r="AX1590" s="1"/>
      <c r="AY1590" s="1"/>
      <c r="AZ1590" s="1"/>
      <c r="BA1590" s="1"/>
      <c r="BB1590" s="1"/>
      <c r="BC1590" s="1"/>
      <c r="BD1590" s="1"/>
      <c r="BE1590" s="1"/>
      <c r="BF1590" s="1"/>
      <c r="BG1590" s="1"/>
      <c r="BH1590" s="1"/>
      <c r="BI1590" s="1"/>
      <c r="BJ1590" s="1"/>
      <c r="BK1590" s="1"/>
      <c r="BL1590" s="1"/>
      <c r="BM1590" s="1"/>
      <c r="BN1590" s="1"/>
      <c r="BO1590" s="1"/>
      <c r="BP1590" s="1"/>
    </row>
    <row r="1591" spans="1:68">
      <c r="A1591" s="1"/>
      <c r="B1591" s="1"/>
      <c r="C1591" s="1"/>
      <c r="D1591" s="1"/>
      <c r="E1591" s="1"/>
      <c r="F1591" s="1"/>
      <c r="G1591" s="1"/>
      <c r="H1591" s="1"/>
      <c r="I1591" s="1"/>
      <c r="J1591" s="1"/>
      <c r="K1591" s="1"/>
      <c r="L1591" s="1"/>
      <c r="M1591" s="1"/>
      <c r="N1591" s="1"/>
      <c r="O1591" s="1"/>
      <c r="P1591" s="1"/>
      <c r="Q1591" s="1"/>
      <c r="R1591" s="1"/>
      <c r="S1591" s="1"/>
      <c r="T1591" s="1"/>
      <c r="U1591" s="1"/>
      <c r="V1591" s="1"/>
      <c r="W1591" s="1"/>
      <c r="X1591" s="1"/>
      <c r="Y1591" s="1"/>
      <c r="Z1591" s="1"/>
      <c r="AA1591" s="1"/>
      <c r="AB1591" s="1"/>
      <c r="AC1591" s="1"/>
      <c r="AD1591" s="1"/>
      <c r="AE1591" s="1"/>
      <c r="AF1591" s="1"/>
      <c r="AG1591" s="1"/>
      <c r="AH1591" s="1"/>
      <c r="AI1591" s="1"/>
      <c r="AJ1591" s="1"/>
      <c r="AK1591" s="1"/>
      <c r="AL1591" s="1"/>
      <c r="AM1591" s="1"/>
      <c r="AN1591" s="1"/>
      <c r="AO1591" s="1"/>
      <c r="AP1591" s="1"/>
      <c r="AQ1591" s="1"/>
      <c r="AR1591" s="1"/>
      <c r="AS1591" s="1"/>
      <c r="AT1591" s="1"/>
      <c r="AU1591" s="1"/>
      <c r="AV1591" s="1"/>
      <c r="AW1591" s="1"/>
      <c r="AX1591" s="1"/>
      <c r="AY1591" s="1"/>
      <c r="AZ1591" s="1"/>
      <c r="BA1591" s="1"/>
      <c r="BB1591" s="1"/>
      <c r="BC1591" s="1"/>
      <c r="BD1591" s="1"/>
      <c r="BE1591" s="1"/>
      <c r="BF1591" s="1"/>
      <c r="BG1591" s="1"/>
      <c r="BH1591" s="1"/>
      <c r="BI1591" s="1"/>
      <c r="BJ1591" s="1"/>
      <c r="BK1591" s="1"/>
      <c r="BL1591" s="1"/>
      <c r="BM1591" s="1"/>
      <c r="BN1591" s="1"/>
      <c r="BO1591" s="1"/>
      <c r="BP1591" s="1"/>
    </row>
    <row r="1592" spans="1:68">
      <c r="A1592" s="1"/>
      <c r="B1592" s="1"/>
      <c r="C1592" s="1"/>
      <c r="D1592" s="1"/>
      <c r="E1592" s="1"/>
      <c r="F1592" s="1"/>
      <c r="G1592" s="1"/>
      <c r="H1592" s="1"/>
      <c r="I1592" s="1"/>
      <c r="J1592" s="1"/>
      <c r="K1592" s="1"/>
      <c r="L1592" s="1"/>
      <c r="M1592" s="1"/>
      <c r="N1592" s="1"/>
      <c r="O1592" s="1"/>
      <c r="P1592" s="1"/>
      <c r="Q1592" s="1"/>
      <c r="R1592" s="1"/>
      <c r="S1592" s="1"/>
      <c r="T1592" s="1"/>
      <c r="U1592" s="1"/>
      <c r="V1592" s="1"/>
      <c r="W1592" s="1"/>
      <c r="X1592" s="1"/>
      <c r="Y1592" s="1"/>
      <c r="Z1592" s="1"/>
      <c r="AA1592" s="1"/>
      <c r="AB1592" s="1"/>
      <c r="AC1592" s="1"/>
      <c r="AD1592" s="1"/>
      <c r="AE1592" s="1"/>
      <c r="AF1592" s="1"/>
      <c r="AG1592" s="1"/>
      <c r="AH1592" s="1"/>
      <c r="AI1592" s="1"/>
      <c r="AJ1592" s="1"/>
      <c r="AK1592" s="1"/>
      <c r="AL1592" s="1"/>
      <c r="AM1592" s="1"/>
      <c r="AN1592" s="1"/>
      <c r="AO1592" s="1"/>
      <c r="AP1592" s="1"/>
      <c r="AQ1592" s="1"/>
      <c r="AR1592" s="1"/>
      <c r="AS1592" s="1"/>
      <c r="AT1592" s="1"/>
      <c r="AU1592" s="1"/>
      <c r="AV1592" s="1"/>
      <c r="AW1592" s="1"/>
      <c r="AX1592" s="1"/>
      <c r="AY1592" s="1"/>
      <c r="AZ1592" s="1"/>
      <c r="BA1592" s="1"/>
      <c r="BB1592" s="1"/>
      <c r="BC1592" s="1"/>
      <c r="BD1592" s="1"/>
      <c r="BE1592" s="1"/>
      <c r="BF1592" s="1"/>
      <c r="BG1592" s="1"/>
      <c r="BH1592" s="1"/>
      <c r="BI1592" s="1"/>
      <c r="BJ1592" s="1"/>
      <c r="BK1592" s="1"/>
      <c r="BL1592" s="1"/>
      <c r="BM1592" s="1"/>
      <c r="BN1592" s="1"/>
      <c r="BO1592" s="1"/>
      <c r="BP1592" s="1"/>
    </row>
    <row r="1593" spans="1:68">
      <c r="A1593" s="1"/>
      <c r="B1593" s="1"/>
      <c r="C1593" s="1"/>
      <c r="D1593" s="1"/>
      <c r="E1593" s="1"/>
      <c r="F1593" s="1"/>
      <c r="G1593" s="1"/>
      <c r="H1593" s="1"/>
      <c r="I1593" s="1"/>
      <c r="J1593" s="1"/>
      <c r="K1593" s="1"/>
      <c r="L1593" s="1"/>
      <c r="M1593" s="1"/>
      <c r="N1593" s="1"/>
      <c r="O1593" s="1"/>
      <c r="P1593" s="1"/>
      <c r="Q1593" s="1"/>
      <c r="R1593" s="1"/>
      <c r="S1593" s="1"/>
      <c r="T1593" s="1"/>
      <c r="U1593" s="1"/>
      <c r="V1593" s="1"/>
      <c r="W1593" s="1"/>
      <c r="X1593" s="1"/>
      <c r="Y1593" s="1"/>
      <c r="Z1593" s="1"/>
      <c r="AA1593" s="1"/>
      <c r="AB1593" s="1"/>
      <c r="AC1593" s="1"/>
      <c r="AD1593" s="1"/>
      <c r="AE1593" s="1"/>
      <c r="AF1593" s="1"/>
      <c r="AG1593" s="1"/>
      <c r="AH1593" s="1"/>
      <c r="AI1593" s="1"/>
      <c r="AJ1593" s="1"/>
      <c r="AK1593" s="1"/>
      <c r="AL1593" s="1"/>
      <c r="AM1593" s="1"/>
      <c r="AN1593" s="1"/>
      <c r="AO1593" s="1"/>
      <c r="AP1593" s="1"/>
      <c r="AQ1593" s="1"/>
      <c r="AR1593" s="1"/>
      <c r="AS1593" s="1"/>
      <c r="AT1593" s="1"/>
      <c r="AU1593" s="1"/>
      <c r="AV1593" s="1"/>
      <c r="AW1593" s="1"/>
      <c r="AX1593" s="1"/>
      <c r="AY1593" s="1"/>
      <c r="AZ1593" s="1"/>
      <c r="BA1593" s="1"/>
      <c r="BB1593" s="1"/>
      <c r="BC1593" s="1"/>
      <c r="BD1593" s="1"/>
      <c r="BE1593" s="1"/>
      <c r="BF1593" s="1"/>
      <c r="BG1593" s="1"/>
      <c r="BH1593" s="1"/>
      <c r="BI1593" s="1"/>
      <c r="BJ1593" s="1"/>
      <c r="BK1593" s="1"/>
      <c r="BL1593" s="1"/>
      <c r="BM1593" s="1"/>
      <c r="BN1593" s="1"/>
      <c r="BO1593" s="1"/>
      <c r="BP1593" s="1"/>
    </row>
    <row r="1594" spans="1:68">
      <c r="A1594" s="1"/>
      <c r="B1594" s="1"/>
      <c r="C1594" s="1"/>
      <c r="D1594" s="1"/>
      <c r="E1594" s="1"/>
      <c r="F1594" s="1"/>
      <c r="G1594" s="1"/>
      <c r="H1594" s="1"/>
      <c r="I1594" s="1"/>
      <c r="J1594" s="1"/>
      <c r="K1594" s="1"/>
      <c r="L1594" s="1"/>
      <c r="M1594" s="1"/>
      <c r="N1594" s="1"/>
      <c r="O1594" s="1"/>
      <c r="P1594" s="1"/>
      <c r="Q1594" s="1"/>
      <c r="R1594" s="1"/>
      <c r="S1594" s="1"/>
      <c r="T1594" s="1"/>
      <c r="U1594" s="1"/>
      <c r="V1594" s="1"/>
      <c r="W1594" s="1"/>
      <c r="X1594" s="1"/>
      <c r="Y1594" s="1"/>
      <c r="Z1594" s="1"/>
      <c r="AA1594" s="1"/>
      <c r="AB1594" s="1"/>
      <c r="AC1594" s="1"/>
      <c r="AD1594" s="1"/>
      <c r="AE1594" s="1"/>
      <c r="AF1594" s="1"/>
      <c r="AG1594" s="1"/>
      <c r="AH1594" s="1"/>
      <c r="AI1594" s="1"/>
      <c r="AJ1594" s="1"/>
      <c r="AK1594" s="1"/>
      <c r="AL1594" s="1"/>
      <c r="AM1594" s="1"/>
      <c r="AN1594" s="1"/>
      <c r="AO1594" s="1"/>
      <c r="AP1594" s="1"/>
      <c r="AQ1594" s="1"/>
      <c r="AR1594" s="1"/>
      <c r="AS1594" s="1"/>
      <c r="AT1594" s="1"/>
      <c r="AU1594" s="1"/>
      <c r="AV1594" s="1"/>
      <c r="AW1594" s="1"/>
      <c r="AX1594" s="1"/>
      <c r="AY1594" s="1"/>
      <c r="AZ1594" s="1"/>
      <c r="BA1594" s="1"/>
      <c r="BB1594" s="1"/>
      <c r="BC1594" s="1"/>
      <c r="BD1594" s="1"/>
      <c r="BE1594" s="1"/>
      <c r="BF1594" s="1"/>
      <c r="BG1594" s="1"/>
      <c r="BH1594" s="1"/>
      <c r="BI1594" s="1"/>
      <c r="BJ1594" s="1"/>
      <c r="BK1594" s="1"/>
      <c r="BL1594" s="1"/>
      <c r="BM1594" s="1"/>
      <c r="BN1594" s="1"/>
      <c r="BO1594" s="1"/>
      <c r="BP1594" s="1"/>
    </row>
    <row r="1595" spans="1:68">
      <c r="A1595" s="1"/>
      <c r="B1595" s="1"/>
      <c r="C1595" s="1"/>
      <c r="D1595" s="1"/>
      <c r="E1595" s="1"/>
      <c r="F1595" s="1"/>
      <c r="G1595" s="1"/>
      <c r="H1595" s="1"/>
      <c r="I1595" s="1"/>
      <c r="J1595" s="1"/>
      <c r="K1595" s="1"/>
      <c r="L1595" s="1"/>
      <c r="M1595" s="1"/>
      <c r="N1595" s="1"/>
      <c r="O1595" s="1"/>
      <c r="P1595" s="1"/>
      <c r="Q1595" s="1"/>
      <c r="R1595" s="1"/>
      <c r="S1595" s="1"/>
      <c r="T1595" s="1"/>
      <c r="U1595" s="1"/>
      <c r="V1595" s="1"/>
      <c r="W1595" s="1"/>
      <c r="X1595" s="1"/>
      <c r="Y1595" s="1"/>
      <c r="Z1595" s="1"/>
      <c r="AA1595" s="1"/>
      <c r="AB1595" s="1"/>
      <c r="AC1595" s="1"/>
      <c r="AD1595" s="1"/>
      <c r="AE1595" s="1"/>
      <c r="AF1595" s="1"/>
      <c r="AG1595" s="1"/>
      <c r="AH1595" s="1"/>
      <c r="AI1595" s="1"/>
      <c r="AJ1595" s="1"/>
      <c r="AK1595" s="1"/>
      <c r="AL1595" s="1"/>
      <c r="AM1595" s="1"/>
      <c r="AN1595" s="1"/>
      <c r="AO1595" s="1"/>
      <c r="AP1595" s="1"/>
      <c r="AQ1595" s="1"/>
      <c r="AR1595" s="1"/>
      <c r="AS1595" s="1"/>
      <c r="AT1595" s="1"/>
      <c r="AU1595" s="1"/>
      <c r="AV1595" s="1"/>
      <c r="AW1595" s="1"/>
      <c r="AX1595" s="1"/>
      <c r="AY1595" s="1"/>
      <c r="AZ1595" s="1"/>
      <c r="BA1595" s="1"/>
      <c r="BB1595" s="1"/>
      <c r="BC1595" s="1"/>
      <c r="BD1595" s="1"/>
      <c r="BE1595" s="1"/>
      <c r="BF1595" s="1"/>
      <c r="BG1595" s="1"/>
      <c r="BH1595" s="1"/>
      <c r="BI1595" s="1"/>
      <c r="BJ1595" s="1"/>
      <c r="BK1595" s="1"/>
      <c r="BL1595" s="1"/>
      <c r="BM1595" s="1"/>
      <c r="BN1595" s="1"/>
      <c r="BO1595" s="1"/>
      <c r="BP1595" s="1"/>
    </row>
    <row r="1596" spans="1:68">
      <c r="A1596" s="1"/>
      <c r="B1596" s="1"/>
      <c r="C1596" s="1"/>
      <c r="D1596" s="1"/>
      <c r="E1596" s="1"/>
      <c r="F1596" s="1"/>
      <c r="G1596" s="1"/>
      <c r="H1596" s="1"/>
      <c r="I1596" s="1"/>
      <c r="J1596" s="1"/>
      <c r="K1596" s="1"/>
      <c r="L1596" s="1"/>
      <c r="M1596" s="1"/>
      <c r="N1596" s="1"/>
      <c r="O1596" s="1"/>
      <c r="P1596" s="1"/>
      <c r="Q1596" s="1"/>
      <c r="R1596" s="1"/>
      <c r="S1596" s="1"/>
      <c r="T1596" s="1"/>
      <c r="U1596" s="1"/>
      <c r="V1596" s="1"/>
      <c r="W1596" s="1"/>
      <c r="X1596" s="1"/>
      <c r="Y1596" s="1"/>
      <c r="Z1596" s="1"/>
      <c r="AA1596" s="1"/>
      <c r="AB1596" s="1"/>
      <c r="AC1596" s="1"/>
      <c r="AD1596" s="1"/>
      <c r="AE1596" s="1"/>
      <c r="AF1596" s="1"/>
      <c r="AG1596" s="1"/>
      <c r="AH1596" s="1"/>
      <c r="AI1596" s="1"/>
      <c r="AJ1596" s="1"/>
      <c r="AK1596" s="1"/>
      <c r="AL1596" s="1"/>
      <c r="AM1596" s="1"/>
      <c r="AN1596" s="1"/>
      <c r="AO1596" s="1"/>
      <c r="AP1596" s="1"/>
      <c r="AQ1596" s="1"/>
      <c r="AR1596" s="1"/>
      <c r="AS1596" s="1"/>
      <c r="AT1596" s="1"/>
      <c r="AU1596" s="1"/>
      <c r="AV1596" s="1"/>
      <c r="AW1596" s="1"/>
      <c r="AX1596" s="1"/>
      <c r="AY1596" s="1"/>
      <c r="AZ1596" s="1"/>
      <c r="BA1596" s="1"/>
      <c r="BB1596" s="1"/>
      <c r="BC1596" s="1"/>
      <c r="BD1596" s="1"/>
      <c r="BE1596" s="1"/>
      <c r="BF1596" s="1"/>
      <c r="BG1596" s="1"/>
      <c r="BH1596" s="1"/>
      <c r="BI1596" s="1"/>
      <c r="BJ1596" s="1"/>
      <c r="BK1596" s="1"/>
      <c r="BL1596" s="1"/>
      <c r="BM1596" s="1"/>
      <c r="BN1596" s="1"/>
      <c r="BO1596" s="1"/>
      <c r="BP1596" s="1"/>
    </row>
    <row r="1597" spans="1:68">
      <c r="A1597" s="1"/>
      <c r="B1597" s="1"/>
      <c r="C1597" s="1"/>
      <c r="D1597" s="1"/>
      <c r="E1597" s="1"/>
      <c r="F1597" s="1"/>
      <c r="G1597" s="1"/>
      <c r="H1597" s="1"/>
      <c r="I1597" s="1"/>
      <c r="J1597" s="1"/>
      <c r="K1597" s="1"/>
      <c r="L1597" s="1"/>
      <c r="M1597" s="1"/>
      <c r="N1597" s="1"/>
      <c r="O1597" s="1"/>
      <c r="P1597" s="1"/>
      <c r="Q1597" s="1"/>
      <c r="R1597" s="1"/>
      <c r="S1597" s="1"/>
      <c r="T1597" s="1"/>
      <c r="U1597" s="1"/>
      <c r="V1597" s="1"/>
      <c r="W1597" s="1"/>
      <c r="X1597" s="1"/>
      <c r="Y1597" s="1"/>
      <c r="Z1597" s="1"/>
      <c r="AA1597" s="1"/>
      <c r="AB1597" s="1"/>
      <c r="AC1597" s="1"/>
      <c r="AD1597" s="1"/>
      <c r="AE1597" s="1"/>
      <c r="AF1597" s="1"/>
      <c r="AG1597" s="1"/>
      <c r="AH1597" s="1"/>
      <c r="AI1597" s="1"/>
      <c r="AJ1597" s="1"/>
      <c r="AK1597" s="1"/>
      <c r="AL1597" s="1"/>
      <c r="AM1597" s="1"/>
      <c r="AN1597" s="1"/>
      <c r="AO1597" s="1"/>
      <c r="AP1597" s="1"/>
      <c r="AQ1597" s="1"/>
      <c r="AR1597" s="1"/>
      <c r="AS1597" s="1"/>
      <c r="AT1597" s="1"/>
      <c r="AU1597" s="1"/>
      <c r="AV1597" s="1"/>
      <c r="AW1597" s="1"/>
      <c r="AX1597" s="1"/>
      <c r="AY1597" s="1"/>
      <c r="AZ1597" s="1"/>
      <c r="BA1597" s="1"/>
      <c r="BB1597" s="1"/>
      <c r="BC1597" s="1"/>
      <c r="BD1597" s="1"/>
      <c r="BE1597" s="1"/>
      <c r="BF1597" s="1"/>
      <c r="BG1597" s="1"/>
      <c r="BH1597" s="1"/>
      <c r="BI1597" s="1"/>
      <c r="BJ1597" s="1"/>
      <c r="BK1597" s="1"/>
      <c r="BL1597" s="1"/>
      <c r="BM1597" s="1"/>
      <c r="BN1597" s="1"/>
      <c r="BO1597" s="1"/>
      <c r="BP1597" s="1"/>
    </row>
    <row r="1598" spans="1:68">
      <c r="A1598" s="1"/>
      <c r="B1598" s="1"/>
      <c r="C1598" s="1"/>
      <c r="D1598" s="1"/>
      <c r="E1598" s="1"/>
      <c r="F1598" s="1"/>
      <c r="G1598" s="1"/>
      <c r="H1598" s="1"/>
      <c r="I1598" s="1"/>
      <c r="J1598" s="1"/>
      <c r="K1598" s="1"/>
      <c r="L1598" s="1"/>
      <c r="M1598" s="1"/>
      <c r="N1598" s="1"/>
      <c r="O1598" s="1"/>
      <c r="P1598" s="1"/>
      <c r="Q1598" s="1"/>
      <c r="R1598" s="1"/>
      <c r="S1598" s="1"/>
      <c r="T1598" s="1"/>
      <c r="U1598" s="1"/>
      <c r="V1598" s="1"/>
      <c r="W1598" s="1"/>
      <c r="X1598" s="1"/>
      <c r="Y1598" s="1"/>
      <c r="Z1598" s="1"/>
      <c r="AA1598" s="1"/>
      <c r="AB1598" s="1"/>
      <c r="AC1598" s="1"/>
      <c r="AD1598" s="1"/>
      <c r="AE1598" s="1"/>
      <c r="AF1598" s="1"/>
      <c r="AG1598" s="1"/>
      <c r="AH1598" s="1"/>
      <c r="AI1598" s="1"/>
      <c r="AJ1598" s="1"/>
      <c r="AK1598" s="1"/>
      <c r="AL1598" s="1"/>
      <c r="AM1598" s="1"/>
      <c r="AN1598" s="1"/>
      <c r="AO1598" s="1"/>
      <c r="AP1598" s="1"/>
      <c r="AQ1598" s="1"/>
      <c r="AR1598" s="1"/>
      <c r="AS1598" s="1"/>
      <c r="AT1598" s="1"/>
      <c r="AU1598" s="1"/>
      <c r="AV1598" s="1"/>
      <c r="AW1598" s="1"/>
      <c r="AX1598" s="1"/>
      <c r="AY1598" s="1"/>
      <c r="AZ1598" s="1"/>
      <c r="BA1598" s="1"/>
      <c r="BB1598" s="1"/>
      <c r="BC1598" s="1"/>
      <c r="BD1598" s="1"/>
      <c r="BE1598" s="1"/>
      <c r="BF1598" s="1"/>
      <c r="BG1598" s="1"/>
      <c r="BH1598" s="1"/>
      <c r="BI1598" s="1"/>
      <c r="BJ1598" s="1"/>
      <c r="BK1598" s="1"/>
      <c r="BL1598" s="1"/>
      <c r="BM1598" s="1"/>
      <c r="BN1598" s="1"/>
      <c r="BO1598" s="1"/>
      <c r="BP1598" s="1"/>
    </row>
    <row r="1599" spans="1:68">
      <c r="A1599" s="1"/>
      <c r="B1599" s="1"/>
      <c r="C1599" s="1"/>
      <c r="D1599" s="1"/>
      <c r="E1599" s="1"/>
      <c r="F1599" s="1"/>
      <c r="G1599" s="1"/>
      <c r="H1599" s="1"/>
      <c r="I1599" s="1"/>
      <c r="J1599" s="1"/>
      <c r="K1599" s="1"/>
      <c r="L1599" s="1"/>
      <c r="M1599" s="1"/>
      <c r="N1599" s="1"/>
      <c r="O1599" s="1"/>
      <c r="P1599" s="1"/>
      <c r="Q1599" s="1"/>
      <c r="R1599" s="1"/>
      <c r="S1599" s="1"/>
      <c r="T1599" s="1"/>
      <c r="U1599" s="1"/>
      <c r="V1599" s="1"/>
      <c r="W1599" s="1"/>
      <c r="X1599" s="1"/>
      <c r="Y1599" s="1"/>
      <c r="Z1599" s="1"/>
      <c r="AA1599" s="1"/>
      <c r="AB1599" s="1"/>
      <c r="AC1599" s="1"/>
      <c r="AD1599" s="1"/>
      <c r="AE1599" s="1"/>
      <c r="AF1599" s="1"/>
      <c r="AG1599" s="1"/>
      <c r="AH1599" s="1"/>
      <c r="AI1599" s="1"/>
      <c r="AJ1599" s="1"/>
      <c r="AK1599" s="1"/>
      <c r="AL1599" s="1"/>
      <c r="AM1599" s="1"/>
      <c r="AN1599" s="1"/>
      <c r="AO1599" s="1"/>
      <c r="AP1599" s="1"/>
      <c r="AQ1599" s="1"/>
      <c r="AR1599" s="1"/>
      <c r="AS1599" s="1"/>
      <c r="AT1599" s="1"/>
      <c r="AU1599" s="1"/>
      <c r="AV1599" s="1"/>
      <c r="AW1599" s="1"/>
      <c r="AX1599" s="1"/>
      <c r="AY1599" s="1"/>
      <c r="AZ1599" s="1"/>
      <c r="BA1599" s="1"/>
      <c r="BB1599" s="1"/>
      <c r="BC1599" s="1"/>
      <c r="BD1599" s="1"/>
      <c r="BE1599" s="1"/>
      <c r="BF1599" s="1"/>
      <c r="BG1599" s="1"/>
      <c r="BH1599" s="1"/>
      <c r="BI1599" s="1"/>
      <c r="BJ1599" s="1"/>
      <c r="BK1599" s="1"/>
      <c r="BL1599" s="1"/>
      <c r="BM1599" s="1"/>
      <c r="BN1599" s="1"/>
      <c r="BO1599" s="1"/>
      <c r="BP1599" s="1"/>
    </row>
    <row r="1600" spans="1:68">
      <c r="A1600" s="1"/>
      <c r="B1600" s="1"/>
      <c r="C1600" s="1"/>
      <c r="D1600" s="1"/>
      <c r="E1600" s="1"/>
      <c r="F1600" s="1"/>
      <c r="G1600" s="1"/>
      <c r="H1600" s="1"/>
      <c r="I1600" s="1"/>
      <c r="J1600" s="1"/>
      <c r="K1600" s="1"/>
      <c r="L1600" s="1"/>
      <c r="M1600" s="1"/>
      <c r="N1600" s="1"/>
      <c r="O1600" s="1"/>
      <c r="P1600" s="1"/>
      <c r="Q1600" s="1"/>
      <c r="R1600" s="1"/>
      <c r="S1600" s="1"/>
      <c r="T1600" s="1"/>
      <c r="U1600" s="1"/>
      <c r="V1600" s="1"/>
      <c r="W1600" s="1"/>
      <c r="X1600" s="1"/>
      <c r="Y1600" s="1"/>
      <c r="Z1600" s="1"/>
      <c r="AA1600" s="1"/>
      <c r="AB1600" s="1"/>
      <c r="AC1600" s="1"/>
      <c r="AD1600" s="1"/>
      <c r="AE1600" s="1"/>
      <c r="AF1600" s="1"/>
      <c r="AG1600" s="1"/>
      <c r="AH1600" s="1"/>
      <c r="AI1600" s="1"/>
      <c r="AJ1600" s="1"/>
      <c r="AK1600" s="1"/>
      <c r="AL1600" s="1"/>
      <c r="AM1600" s="1"/>
      <c r="AN1600" s="1"/>
      <c r="AO1600" s="1"/>
      <c r="AP1600" s="1"/>
      <c r="AQ1600" s="1"/>
      <c r="AR1600" s="1"/>
      <c r="AS1600" s="1"/>
      <c r="AT1600" s="1"/>
      <c r="AU1600" s="1"/>
      <c r="AV1600" s="1"/>
      <c r="AW1600" s="1"/>
      <c r="AX1600" s="1"/>
      <c r="AY1600" s="1"/>
      <c r="AZ1600" s="1"/>
      <c r="BA1600" s="1"/>
      <c r="BB1600" s="1"/>
      <c r="BC1600" s="1"/>
      <c r="BD1600" s="1"/>
      <c r="BE1600" s="1"/>
      <c r="BF1600" s="1"/>
      <c r="BG1600" s="1"/>
      <c r="BH1600" s="1"/>
      <c r="BI1600" s="1"/>
      <c r="BJ1600" s="1"/>
      <c r="BK1600" s="1"/>
      <c r="BL1600" s="1"/>
      <c r="BM1600" s="1"/>
      <c r="BN1600" s="1"/>
      <c r="BO1600" s="1"/>
      <c r="BP1600" s="1"/>
    </row>
    <row r="1601" spans="1:68">
      <c r="A1601" s="1"/>
      <c r="B1601" s="1"/>
      <c r="C1601" s="1"/>
      <c r="D1601" s="1"/>
      <c r="E1601" s="1"/>
      <c r="F1601" s="1"/>
      <c r="G1601" s="1"/>
      <c r="H1601" s="1"/>
      <c r="I1601" s="1"/>
      <c r="J1601" s="1"/>
      <c r="K1601" s="1"/>
      <c r="L1601" s="1"/>
      <c r="M1601" s="1"/>
      <c r="N1601" s="1"/>
      <c r="O1601" s="1"/>
      <c r="P1601" s="1"/>
      <c r="Q1601" s="1"/>
      <c r="R1601" s="1"/>
      <c r="S1601" s="1"/>
      <c r="T1601" s="1"/>
      <c r="U1601" s="1"/>
      <c r="V1601" s="1"/>
      <c r="W1601" s="1"/>
      <c r="X1601" s="1"/>
      <c r="Y1601" s="1"/>
      <c r="Z1601" s="1"/>
      <c r="AA1601" s="1"/>
      <c r="AB1601" s="1"/>
      <c r="AC1601" s="1"/>
      <c r="AD1601" s="1"/>
      <c r="AE1601" s="1"/>
      <c r="AF1601" s="1"/>
      <c r="AG1601" s="1"/>
      <c r="AH1601" s="1"/>
      <c r="AI1601" s="1"/>
      <c r="AJ1601" s="1"/>
      <c r="AK1601" s="1"/>
      <c r="AL1601" s="1"/>
      <c r="AM1601" s="1"/>
      <c r="AN1601" s="1"/>
      <c r="AO1601" s="1"/>
      <c r="AP1601" s="1"/>
      <c r="AQ1601" s="1"/>
      <c r="AR1601" s="1"/>
      <c r="AS1601" s="1"/>
      <c r="AT1601" s="1"/>
      <c r="AU1601" s="1"/>
      <c r="AV1601" s="1"/>
      <c r="AW1601" s="1"/>
      <c r="AX1601" s="1"/>
      <c r="AY1601" s="1"/>
      <c r="AZ1601" s="1"/>
      <c r="BA1601" s="1"/>
      <c r="BB1601" s="1"/>
      <c r="BC1601" s="1"/>
      <c r="BD1601" s="1"/>
      <c r="BE1601" s="1"/>
      <c r="BF1601" s="1"/>
      <c r="BG1601" s="1"/>
      <c r="BH1601" s="1"/>
      <c r="BI1601" s="1"/>
      <c r="BJ1601" s="1"/>
      <c r="BK1601" s="1"/>
      <c r="BL1601" s="1"/>
      <c r="BM1601" s="1"/>
      <c r="BN1601" s="1"/>
      <c r="BO1601" s="1"/>
      <c r="BP1601" s="1"/>
    </row>
    <row r="1602" spans="1:68">
      <c r="A1602" s="1"/>
      <c r="B1602" s="1"/>
      <c r="C1602" s="1"/>
      <c r="D1602" s="1"/>
      <c r="E1602" s="1"/>
      <c r="F1602" s="1"/>
      <c r="G1602" s="1"/>
      <c r="H1602" s="1"/>
      <c r="I1602" s="1"/>
      <c r="J1602" s="1"/>
      <c r="K1602" s="1"/>
      <c r="L1602" s="1"/>
      <c r="M1602" s="1"/>
      <c r="N1602" s="1"/>
      <c r="O1602" s="1"/>
      <c r="P1602" s="1"/>
      <c r="Q1602" s="1"/>
      <c r="R1602" s="1"/>
      <c r="S1602" s="1"/>
      <c r="T1602" s="1"/>
      <c r="U1602" s="1"/>
      <c r="V1602" s="1"/>
      <c r="W1602" s="1"/>
      <c r="X1602" s="1"/>
      <c r="Y1602" s="1"/>
      <c r="Z1602" s="1"/>
      <c r="AA1602" s="1"/>
      <c r="AB1602" s="1"/>
      <c r="AC1602" s="1"/>
      <c r="AD1602" s="1"/>
      <c r="AE1602" s="1"/>
      <c r="AF1602" s="1"/>
      <c r="AG1602" s="1"/>
      <c r="AH1602" s="1"/>
      <c r="AI1602" s="1"/>
      <c r="AJ1602" s="1"/>
      <c r="AK1602" s="1"/>
      <c r="AL1602" s="1"/>
      <c r="AM1602" s="1"/>
      <c r="AN1602" s="1"/>
      <c r="AO1602" s="1"/>
      <c r="AP1602" s="1"/>
      <c r="AQ1602" s="1"/>
      <c r="AR1602" s="1"/>
      <c r="AS1602" s="1"/>
      <c r="AT1602" s="1"/>
      <c r="AU1602" s="1"/>
      <c r="AV1602" s="1"/>
      <c r="AW1602" s="1"/>
      <c r="AX1602" s="1"/>
      <c r="AY1602" s="1"/>
      <c r="AZ1602" s="1"/>
      <c r="BA1602" s="1"/>
      <c r="BB1602" s="1"/>
      <c r="BC1602" s="1"/>
      <c r="BD1602" s="1"/>
      <c r="BE1602" s="1"/>
      <c r="BF1602" s="1"/>
      <c r="BG1602" s="1"/>
      <c r="BH1602" s="1"/>
      <c r="BI1602" s="1"/>
      <c r="BJ1602" s="1"/>
      <c r="BK1602" s="1"/>
      <c r="BL1602" s="1"/>
      <c r="BM1602" s="1"/>
      <c r="BN1602" s="1"/>
      <c r="BO1602" s="1"/>
      <c r="BP1602" s="1"/>
    </row>
    <row r="1603" spans="1:68">
      <c r="A1603" s="1"/>
      <c r="B1603" s="1"/>
      <c r="C1603" s="1"/>
      <c r="D1603" s="1"/>
      <c r="E1603" s="1"/>
      <c r="F1603" s="1"/>
      <c r="G1603" s="1"/>
      <c r="H1603" s="1"/>
      <c r="I1603" s="1"/>
      <c r="J1603" s="1"/>
      <c r="K1603" s="1"/>
      <c r="L1603" s="1"/>
      <c r="M1603" s="1"/>
      <c r="N1603" s="1"/>
      <c r="O1603" s="1"/>
      <c r="P1603" s="1"/>
      <c r="Q1603" s="1"/>
      <c r="R1603" s="1"/>
      <c r="S1603" s="1"/>
      <c r="T1603" s="1"/>
      <c r="U1603" s="1"/>
      <c r="V1603" s="1"/>
      <c r="W1603" s="1"/>
      <c r="X1603" s="1"/>
      <c r="Y1603" s="1"/>
      <c r="Z1603" s="1"/>
      <c r="AA1603" s="1"/>
      <c r="AB1603" s="1"/>
      <c r="AC1603" s="1"/>
      <c r="AD1603" s="1"/>
      <c r="AE1603" s="1"/>
      <c r="AF1603" s="1"/>
      <c r="AG1603" s="1"/>
      <c r="AH1603" s="1"/>
      <c r="AI1603" s="1"/>
      <c r="AJ1603" s="1"/>
      <c r="AK1603" s="1"/>
      <c r="AL1603" s="1"/>
      <c r="AM1603" s="1"/>
      <c r="AN1603" s="1"/>
      <c r="AO1603" s="1"/>
      <c r="AP1603" s="1"/>
      <c r="AQ1603" s="1"/>
      <c r="AR1603" s="1"/>
      <c r="AS1603" s="1"/>
      <c r="AT1603" s="1"/>
      <c r="AU1603" s="1"/>
      <c r="AV1603" s="1"/>
      <c r="AW1603" s="1"/>
      <c r="AX1603" s="1"/>
      <c r="AY1603" s="1"/>
      <c r="AZ1603" s="1"/>
      <c r="BA1603" s="1"/>
      <c r="BB1603" s="1"/>
      <c r="BC1603" s="1"/>
      <c r="BD1603" s="1"/>
      <c r="BE1603" s="1"/>
      <c r="BF1603" s="1"/>
      <c r="BG1603" s="1"/>
      <c r="BH1603" s="1"/>
      <c r="BI1603" s="1"/>
      <c r="BJ1603" s="1"/>
      <c r="BK1603" s="1"/>
      <c r="BL1603" s="1"/>
      <c r="BM1603" s="1"/>
      <c r="BN1603" s="1"/>
      <c r="BO1603" s="1"/>
      <c r="BP1603" s="1"/>
    </row>
    <row r="1604" spans="1:68">
      <c r="A1604" s="1"/>
      <c r="B1604" s="1"/>
      <c r="C1604" s="1"/>
      <c r="D1604" s="1"/>
      <c r="E1604" s="1"/>
      <c r="F1604" s="1"/>
      <c r="G1604" s="1"/>
      <c r="H1604" s="1"/>
      <c r="I1604" s="1"/>
      <c r="J1604" s="1"/>
      <c r="K1604" s="1"/>
      <c r="L1604" s="1"/>
      <c r="M1604" s="1"/>
      <c r="N1604" s="1"/>
      <c r="O1604" s="1"/>
      <c r="P1604" s="1"/>
      <c r="Q1604" s="1"/>
      <c r="R1604" s="1"/>
      <c r="S1604" s="1"/>
      <c r="T1604" s="1"/>
      <c r="U1604" s="1"/>
      <c r="V1604" s="1"/>
      <c r="W1604" s="1"/>
      <c r="X1604" s="1"/>
      <c r="Y1604" s="1"/>
      <c r="Z1604" s="1"/>
      <c r="AA1604" s="1"/>
      <c r="AB1604" s="1"/>
      <c r="AC1604" s="1"/>
      <c r="AD1604" s="1"/>
      <c r="AE1604" s="1"/>
      <c r="AF1604" s="1"/>
      <c r="AG1604" s="1"/>
      <c r="AH1604" s="1"/>
      <c r="AI1604" s="1"/>
      <c r="AJ1604" s="1"/>
      <c r="AK1604" s="1"/>
      <c r="AL1604" s="1"/>
      <c r="AM1604" s="1"/>
      <c r="AN1604" s="1"/>
      <c r="AO1604" s="1"/>
      <c r="AP1604" s="1"/>
      <c r="AQ1604" s="1"/>
      <c r="AR1604" s="1"/>
      <c r="AS1604" s="1"/>
      <c r="AT1604" s="1"/>
      <c r="AU1604" s="1"/>
      <c r="AV1604" s="1"/>
      <c r="AW1604" s="1"/>
      <c r="AX1604" s="1"/>
      <c r="AY1604" s="1"/>
      <c r="AZ1604" s="1"/>
      <c r="BA1604" s="1"/>
      <c r="BB1604" s="1"/>
      <c r="BC1604" s="1"/>
      <c r="BD1604" s="1"/>
      <c r="BE1604" s="1"/>
      <c r="BF1604" s="1"/>
      <c r="BG1604" s="1"/>
      <c r="BH1604" s="1"/>
      <c r="BI1604" s="1"/>
      <c r="BJ1604" s="1"/>
      <c r="BK1604" s="1"/>
      <c r="BL1604" s="1"/>
      <c r="BM1604" s="1"/>
      <c r="BN1604" s="1"/>
      <c r="BO1604" s="1"/>
      <c r="BP1604" s="1"/>
    </row>
    <row r="1605" spans="1:68">
      <c r="A1605" s="1"/>
      <c r="B1605" s="1"/>
      <c r="C1605" s="1"/>
      <c r="D1605" s="1"/>
      <c r="E1605" s="1"/>
      <c r="F1605" s="1"/>
      <c r="G1605" s="1"/>
      <c r="H1605" s="1"/>
      <c r="I1605" s="1"/>
      <c r="J1605" s="1"/>
      <c r="K1605" s="1"/>
      <c r="L1605" s="1"/>
      <c r="M1605" s="1"/>
      <c r="N1605" s="1"/>
      <c r="O1605" s="1"/>
      <c r="P1605" s="1"/>
      <c r="Q1605" s="1"/>
      <c r="R1605" s="1"/>
      <c r="S1605" s="1"/>
      <c r="T1605" s="1"/>
      <c r="U1605" s="1"/>
      <c r="V1605" s="1"/>
      <c r="W1605" s="1"/>
      <c r="X1605" s="1"/>
      <c r="Y1605" s="1"/>
      <c r="Z1605" s="1"/>
      <c r="AA1605" s="1"/>
      <c r="AB1605" s="1"/>
      <c r="AC1605" s="1"/>
      <c r="AD1605" s="1"/>
      <c r="AE1605" s="1"/>
      <c r="AF1605" s="1"/>
      <c r="AG1605" s="1"/>
      <c r="AH1605" s="1"/>
      <c r="AI1605" s="1"/>
      <c r="AJ1605" s="1"/>
      <c r="AK1605" s="1"/>
      <c r="AL1605" s="1"/>
      <c r="AM1605" s="1"/>
      <c r="AN1605" s="1"/>
      <c r="AO1605" s="1"/>
      <c r="AP1605" s="1"/>
      <c r="AQ1605" s="1"/>
      <c r="AR1605" s="1"/>
      <c r="AS1605" s="1"/>
      <c r="AT1605" s="1"/>
      <c r="AU1605" s="1"/>
      <c r="AV1605" s="1"/>
      <c r="AW1605" s="1"/>
      <c r="AX1605" s="1"/>
      <c r="AY1605" s="1"/>
      <c r="AZ1605" s="1"/>
      <c r="BA1605" s="1"/>
      <c r="BB1605" s="1"/>
      <c r="BC1605" s="1"/>
      <c r="BD1605" s="1"/>
      <c r="BE1605" s="1"/>
      <c r="BF1605" s="1"/>
      <c r="BG1605" s="1"/>
      <c r="BH1605" s="1"/>
      <c r="BI1605" s="1"/>
      <c r="BJ1605" s="1"/>
      <c r="BK1605" s="1"/>
      <c r="BL1605" s="1"/>
      <c r="BM1605" s="1"/>
      <c r="BN1605" s="1"/>
      <c r="BO1605" s="1"/>
      <c r="BP1605" s="1"/>
    </row>
    <row r="1606" spans="1:68">
      <c r="A1606" s="1"/>
      <c r="B1606" s="1"/>
      <c r="C1606" s="1"/>
      <c r="D1606" s="1"/>
      <c r="E1606" s="1"/>
      <c r="F1606" s="1"/>
      <c r="G1606" s="1"/>
      <c r="H1606" s="1"/>
      <c r="I1606" s="1"/>
      <c r="J1606" s="1"/>
      <c r="K1606" s="1"/>
      <c r="L1606" s="1"/>
      <c r="M1606" s="1"/>
      <c r="N1606" s="1"/>
      <c r="O1606" s="1"/>
      <c r="P1606" s="1"/>
      <c r="Q1606" s="1"/>
      <c r="R1606" s="1"/>
      <c r="S1606" s="1"/>
      <c r="T1606" s="1"/>
      <c r="U1606" s="1"/>
      <c r="V1606" s="1"/>
      <c r="W1606" s="1"/>
      <c r="X1606" s="1"/>
      <c r="Y1606" s="1"/>
      <c r="Z1606" s="1"/>
      <c r="AA1606" s="1"/>
      <c r="AB1606" s="1"/>
      <c r="AC1606" s="1"/>
      <c r="AD1606" s="1"/>
      <c r="AE1606" s="1"/>
      <c r="AF1606" s="1"/>
      <c r="AG1606" s="1"/>
      <c r="AH1606" s="1"/>
      <c r="AI1606" s="1"/>
      <c r="AJ1606" s="1"/>
      <c r="AK1606" s="1"/>
      <c r="AL1606" s="1"/>
      <c r="AM1606" s="1"/>
      <c r="AN1606" s="1"/>
      <c r="AO1606" s="1"/>
      <c r="AP1606" s="1"/>
      <c r="AQ1606" s="1"/>
      <c r="AR1606" s="1"/>
      <c r="AS1606" s="1"/>
      <c r="AT1606" s="1"/>
      <c r="AU1606" s="1"/>
      <c r="AV1606" s="1"/>
      <c r="AW1606" s="1"/>
      <c r="AX1606" s="1"/>
      <c r="AY1606" s="1"/>
      <c r="AZ1606" s="1"/>
      <c r="BA1606" s="1"/>
      <c r="BB1606" s="1"/>
      <c r="BC1606" s="1"/>
      <c r="BD1606" s="1"/>
      <c r="BE1606" s="1"/>
      <c r="BF1606" s="1"/>
      <c r="BG1606" s="1"/>
      <c r="BH1606" s="1"/>
      <c r="BI1606" s="1"/>
      <c r="BJ1606" s="1"/>
      <c r="BK1606" s="1"/>
      <c r="BL1606" s="1"/>
      <c r="BM1606" s="1"/>
      <c r="BN1606" s="1"/>
      <c r="BO1606" s="1"/>
      <c r="BP1606" s="1"/>
    </row>
    <row r="1607" spans="1:68">
      <c r="A1607" s="1"/>
      <c r="B1607" s="1"/>
      <c r="C1607" s="1"/>
      <c r="D1607" s="1"/>
      <c r="E1607" s="1"/>
      <c r="F1607" s="1"/>
      <c r="G1607" s="1"/>
      <c r="H1607" s="1"/>
      <c r="I1607" s="1"/>
      <c r="J1607" s="1"/>
      <c r="K1607" s="1"/>
      <c r="L1607" s="1"/>
      <c r="M1607" s="1"/>
      <c r="N1607" s="1"/>
      <c r="O1607" s="1"/>
      <c r="P1607" s="1"/>
      <c r="Q1607" s="1"/>
      <c r="R1607" s="1"/>
      <c r="S1607" s="1"/>
      <c r="T1607" s="1"/>
      <c r="U1607" s="1"/>
      <c r="V1607" s="1"/>
      <c r="W1607" s="1"/>
      <c r="X1607" s="1"/>
      <c r="Y1607" s="1"/>
      <c r="Z1607" s="1"/>
      <c r="AA1607" s="1"/>
      <c r="AB1607" s="1"/>
      <c r="AC1607" s="1"/>
      <c r="AD1607" s="1"/>
      <c r="AE1607" s="1"/>
      <c r="AF1607" s="1"/>
      <c r="AG1607" s="1"/>
      <c r="AH1607" s="1"/>
      <c r="AI1607" s="1"/>
      <c r="AJ1607" s="1"/>
      <c r="AK1607" s="1"/>
      <c r="AL1607" s="1"/>
      <c r="AM1607" s="1"/>
      <c r="AN1607" s="1"/>
      <c r="AO1607" s="1"/>
      <c r="AP1607" s="1"/>
      <c r="AQ1607" s="1"/>
      <c r="AR1607" s="1"/>
      <c r="AS1607" s="1"/>
      <c r="AT1607" s="1"/>
      <c r="AU1607" s="1"/>
      <c r="AV1607" s="1"/>
      <c r="AW1607" s="1"/>
      <c r="AX1607" s="1"/>
      <c r="AY1607" s="1"/>
      <c r="AZ1607" s="1"/>
      <c r="BA1607" s="1"/>
      <c r="BB1607" s="1"/>
      <c r="BC1607" s="1"/>
      <c r="BD1607" s="1"/>
      <c r="BE1607" s="1"/>
      <c r="BF1607" s="1"/>
      <c r="BG1607" s="1"/>
      <c r="BH1607" s="1"/>
      <c r="BI1607" s="1"/>
      <c r="BJ1607" s="1"/>
      <c r="BK1607" s="1"/>
      <c r="BL1607" s="1"/>
      <c r="BM1607" s="1"/>
      <c r="BN1607" s="1"/>
      <c r="BO1607" s="1"/>
      <c r="BP1607" s="1"/>
    </row>
    <row r="1608" spans="1:68">
      <c r="A1608" s="1"/>
      <c r="B1608" s="1"/>
      <c r="C1608" s="1"/>
      <c r="D1608" s="1"/>
      <c r="E1608" s="1"/>
      <c r="F1608" s="1"/>
      <c r="G1608" s="1"/>
      <c r="H1608" s="1"/>
      <c r="I1608" s="1"/>
      <c r="J1608" s="1"/>
      <c r="K1608" s="1"/>
      <c r="L1608" s="1"/>
      <c r="M1608" s="1"/>
      <c r="N1608" s="1"/>
      <c r="O1608" s="1"/>
      <c r="P1608" s="1"/>
      <c r="Q1608" s="1"/>
      <c r="R1608" s="1"/>
      <c r="S1608" s="1"/>
      <c r="T1608" s="1"/>
      <c r="U1608" s="1"/>
      <c r="V1608" s="1"/>
      <c r="W1608" s="1"/>
      <c r="X1608" s="1"/>
      <c r="Y1608" s="1"/>
      <c r="Z1608" s="1"/>
      <c r="AA1608" s="1"/>
      <c r="AB1608" s="1"/>
      <c r="AC1608" s="1"/>
      <c r="AD1608" s="1"/>
      <c r="AE1608" s="1"/>
      <c r="AF1608" s="1"/>
      <c r="AG1608" s="1"/>
      <c r="AH1608" s="1"/>
      <c r="AI1608" s="1"/>
      <c r="AJ1608" s="1"/>
      <c r="AK1608" s="1"/>
      <c r="AL1608" s="1"/>
      <c r="AM1608" s="1"/>
      <c r="AN1608" s="1"/>
      <c r="AO1608" s="1"/>
      <c r="AP1608" s="1"/>
      <c r="AQ1608" s="1"/>
      <c r="AR1608" s="1"/>
      <c r="AS1608" s="1"/>
      <c r="AT1608" s="1"/>
      <c r="AU1608" s="1"/>
      <c r="AV1608" s="1"/>
      <c r="AW1608" s="1"/>
      <c r="AX1608" s="1"/>
      <c r="AY1608" s="1"/>
      <c r="AZ1608" s="1"/>
      <c r="BA1608" s="1"/>
      <c r="BB1608" s="1"/>
      <c r="BC1608" s="1"/>
      <c r="BD1608" s="1"/>
      <c r="BE1608" s="1"/>
      <c r="BF1608" s="1"/>
      <c r="BG1608" s="1"/>
      <c r="BH1608" s="1"/>
      <c r="BI1608" s="1"/>
      <c r="BJ1608" s="1"/>
      <c r="BK1608" s="1"/>
      <c r="BL1608" s="1"/>
      <c r="BM1608" s="1"/>
      <c r="BN1608" s="1"/>
      <c r="BO1608" s="1"/>
      <c r="BP1608" s="1"/>
    </row>
    <row r="1609" spans="1:68">
      <c r="A1609" s="1"/>
      <c r="B1609" s="1"/>
      <c r="C1609" s="1"/>
      <c r="D1609" s="1"/>
      <c r="E1609" s="1"/>
      <c r="F1609" s="1"/>
      <c r="G1609" s="1"/>
      <c r="H1609" s="1"/>
      <c r="I1609" s="1"/>
      <c r="J1609" s="1"/>
      <c r="K1609" s="1"/>
      <c r="L1609" s="1"/>
      <c r="M1609" s="1"/>
      <c r="N1609" s="1"/>
      <c r="O1609" s="1"/>
      <c r="P1609" s="1"/>
      <c r="Q1609" s="1"/>
      <c r="R1609" s="1"/>
      <c r="S1609" s="1"/>
      <c r="T1609" s="1"/>
      <c r="U1609" s="1"/>
      <c r="V1609" s="1"/>
      <c r="W1609" s="1"/>
      <c r="X1609" s="1"/>
      <c r="Y1609" s="1"/>
      <c r="Z1609" s="1"/>
      <c r="AA1609" s="1"/>
      <c r="AB1609" s="1"/>
      <c r="AC1609" s="1"/>
      <c r="AD1609" s="1"/>
      <c r="AE1609" s="1"/>
      <c r="AF1609" s="1"/>
      <c r="AG1609" s="1"/>
      <c r="AH1609" s="1"/>
      <c r="AI1609" s="1"/>
      <c r="AJ1609" s="1"/>
      <c r="AK1609" s="1"/>
      <c r="AL1609" s="1"/>
      <c r="AM1609" s="1"/>
      <c r="AN1609" s="1"/>
      <c r="AO1609" s="1"/>
      <c r="AP1609" s="1"/>
      <c r="AQ1609" s="1"/>
      <c r="AR1609" s="1"/>
      <c r="AS1609" s="1"/>
      <c r="AT1609" s="1"/>
      <c r="AU1609" s="1"/>
      <c r="AV1609" s="1"/>
      <c r="AW1609" s="1"/>
      <c r="AX1609" s="1"/>
      <c r="AY1609" s="1"/>
      <c r="AZ1609" s="1"/>
      <c r="BA1609" s="1"/>
      <c r="BB1609" s="1"/>
      <c r="BC1609" s="1"/>
      <c r="BD1609" s="1"/>
      <c r="BE1609" s="1"/>
      <c r="BF1609" s="1"/>
      <c r="BG1609" s="1"/>
      <c r="BH1609" s="1"/>
      <c r="BI1609" s="1"/>
      <c r="BJ1609" s="1"/>
      <c r="BK1609" s="1"/>
      <c r="BL1609" s="1"/>
      <c r="BM1609" s="1"/>
      <c r="BN1609" s="1"/>
      <c r="BO1609" s="1"/>
      <c r="BP1609" s="1"/>
    </row>
    <row r="1610" spans="1:68">
      <c r="A1610" s="1"/>
      <c r="B1610" s="1"/>
      <c r="C1610" s="1"/>
      <c r="D1610" s="1"/>
      <c r="E1610" s="1"/>
      <c r="F1610" s="1"/>
      <c r="G1610" s="1"/>
      <c r="H1610" s="1"/>
      <c r="I1610" s="1"/>
      <c r="J1610" s="1"/>
      <c r="K1610" s="1"/>
      <c r="L1610" s="1"/>
      <c r="M1610" s="1"/>
      <c r="N1610" s="1"/>
      <c r="O1610" s="1"/>
      <c r="P1610" s="1"/>
      <c r="Q1610" s="1"/>
      <c r="R1610" s="1"/>
      <c r="S1610" s="1"/>
      <c r="T1610" s="1"/>
      <c r="U1610" s="1"/>
      <c r="V1610" s="1"/>
      <c r="W1610" s="1"/>
      <c r="X1610" s="1"/>
      <c r="Y1610" s="1"/>
      <c r="Z1610" s="1"/>
      <c r="AA1610" s="1"/>
      <c r="AB1610" s="1"/>
      <c r="AC1610" s="1"/>
      <c r="AD1610" s="1"/>
      <c r="AE1610" s="1"/>
      <c r="AF1610" s="1"/>
      <c r="AG1610" s="1"/>
      <c r="AH1610" s="1"/>
      <c r="AI1610" s="1"/>
      <c r="AJ1610" s="1"/>
      <c r="AK1610" s="1"/>
      <c r="AL1610" s="1"/>
      <c r="AM1610" s="1"/>
      <c r="AN1610" s="1"/>
      <c r="AO1610" s="1"/>
      <c r="AP1610" s="1"/>
      <c r="AQ1610" s="1"/>
      <c r="AR1610" s="1"/>
      <c r="AS1610" s="1"/>
      <c r="AT1610" s="1"/>
      <c r="AU1610" s="1"/>
      <c r="AV1610" s="1"/>
      <c r="AW1610" s="1"/>
      <c r="AX1610" s="1"/>
      <c r="AY1610" s="1"/>
      <c r="AZ1610" s="1"/>
      <c r="BA1610" s="1"/>
      <c r="BB1610" s="1"/>
      <c r="BC1610" s="1"/>
      <c r="BD1610" s="1"/>
      <c r="BE1610" s="1"/>
      <c r="BF1610" s="1"/>
      <c r="BG1610" s="1"/>
      <c r="BH1610" s="1"/>
      <c r="BI1610" s="1"/>
      <c r="BJ1610" s="1"/>
      <c r="BK1610" s="1"/>
      <c r="BL1610" s="1"/>
      <c r="BM1610" s="1"/>
      <c r="BN1610" s="1"/>
      <c r="BO1610" s="1"/>
      <c r="BP1610" s="1"/>
    </row>
    <row r="1611" spans="1:68">
      <c r="A1611" s="1"/>
      <c r="B1611" s="1"/>
      <c r="C1611" s="1"/>
      <c r="D1611" s="1"/>
      <c r="E1611" s="1"/>
      <c r="F1611" s="1"/>
      <c r="G1611" s="1"/>
      <c r="H1611" s="1"/>
      <c r="I1611" s="1"/>
      <c r="J1611" s="1"/>
      <c r="K1611" s="1"/>
      <c r="L1611" s="1"/>
      <c r="M1611" s="1"/>
      <c r="N1611" s="1"/>
      <c r="O1611" s="1"/>
      <c r="P1611" s="1"/>
      <c r="Q1611" s="1"/>
      <c r="R1611" s="1"/>
      <c r="S1611" s="1"/>
      <c r="T1611" s="1"/>
      <c r="U1611" s="1"/>
      <c r="V1611" s="1"/>
      <c r="W1611" s="1"/>
      <c r="X1611" s="1"/>
      <c r="Y1611" s="1"/>
      <c r="Z1611" s="1"/>
      <c r="AA1611" s="1"/>
      <c r="AB1611" s="1"/>
      <c r="AC1611" s="1"/>
      <c r="AD1611" s="1"/>
      <c r="AE1611" s="1"/>
      <c r="AF1611" s="1"/>
      <c r="AG1611" s="1"/>
      <c r="AH1611" s="1"/>
      <c r="AI1611" s="1"/>
      <c r="AJ1611" s="1"/>
      <c r="AK1611" s="1"/>
      <c r="AL1611" s="1"/>
      <c r="AM1611" s="1"/>
      <c r="AN1611" s="1"/>
      <c r="AO1611" s="1"/>
      <c r="AP1611" s="1"/>
      <c r="AQ1611" s="1"/>
      <c r="AR1611" s="1"/>
      <c r="AS1611" s="1"/>
      <c r="AT1611" s="1"/>
      <c r="AU1611" s="1"/>
      <c r="AV1611" s="1"/>
      <c r="AW1611" s="1"/>
      <c r="AX1611" s="1"/>
      <c r="AY1611" s="1"/>
      <c r="AZ1611" s="1"/>
      <c r="BA1611" s="1"/>
      <c r="BB1611" s="1"/>
      <c r="BC1611" s="1"/>
      <c r="BD1611" s="1"/>
      <c r="BE1611" s="1"/>
      <c r="BF1611" s="1"/>
      <c r="BG1611" s="1"/>
      <c r="BH1611" s="1"/>
      <c r="BI1611" s="1"/>
      <c r="BJ1611" s="1"/>
      <c r="BK1611" s="1"/>
      <c r="BL1611" s="1"/>
      <c r="BM1611" s="1"/>
      <c r="BN1611" s="1"/>
      <c r="BO1611" s="1"/>
      <c r="BP1611" s="1"/>
    </row>
    <row r="1612" spans="1:68">
      <c r="A1612" s="1"/>
      <c r="B1612" s="1"/>
      <c r="C1612" s="1"/>
      <c r="D1612" s="1"/>
      <c r="E1612" s="1"/>
      <c r="F1612" s="1"/>
      <c r="G1612" s="1"/>
      <c r="H1612" s="1"/>
      <c r="I1612" s="1"/>
      <c r="J1612" s="1"/>
      <c r="K1612" s="1"/>
      <c r="L1612" s="1"/>
      <c r="M1612" s="1"/>
      <c r="N1612" s="1"/>
      <c r="O1612" s="1"/>
      <c r="P1612" s="1"/>
      <c r="Q1612" s="1"/>
      <c r="R1612" s="1"/>
      <c r="S1612" s="1"/>
      <c r="T1612" s="1"/>
      <c r="U1612" s="1"/>
      <c r="V1612" s="1"/>
      <c r="W1612" s="1"/>
      <c r="X1612" s="1"/>
      <c r="Y1612" s="1"/>
      <c r="Z1612" s="1"/>
      <c r="AA1612" s="1"/>
      <c r="AB1612" s="1"/>
      <c r="AC1612" s="1"/>
      <c r="AD1612" s="1"/>
      <c r="AE1612" s="1"/>
      <c r="AF1612" s="1"/>
      <c r="AG1612" s="1"/>
      <c r="AH1612" s="1"/>
      <c r="AI1612" s="1"/>
      <c r="AJ1612" s="1"/>
      <c r="AK1612" s="1"/>
      <c r="AL1612" s="1"/>
      <c r="AM1612" s="1"/>
      <c r="AN1612" s="1"/>
      <c r="AO1612" s="1"/>
      <c r="AP1612" s="1"/>
      <c r="AQ1612" s="1"/>
      <c r="AR1612" s="1"/>
      <c r="AS1612" s="1"/>
      <c r="AT1612" s="1"/>
      <c r="AU1612" s="1"/>
      <c r="AV1612" s="1"/>
      <c r="AW1612" s="1"/>
      <c r="AX1612" s="1"/>
      <c r="AY1612" s="1"/>
      <c r="AZ1612" s="1"/>
      <c r="BA1612" s="1"/>
      <c r="BB1612" s="1"/>
      <c r="BC1612" s="1"/>
      <c r="BD1612" s="1"/>
      <c r="BE1612" s="1"/>
      <c r="BF1612" s="1"/>
      <c r="BG1612" s="1"/>
      <c r="BH1612" s="1"/>
      <c r="BI1612" s="1"/>
      <c r="BJ1612" s="1"/>
      <c r="BK1612" s="1"/>
      <c r="BL1612" s="1"/>
      <c r="BM1612" s="1"/>
      <c r="BN1612" s="1"/>
      <c r="BO1612" s="1"/>
      <c r="BP1612" s="1"/>
    </row>
    <row r="1613" spans="1:68">
      <c r="A1613" s="1"/>
      <c r="B1613" s="1"/>
      <c r="C1613" s="1"/>
      <c r="D1613" s="1"/>
      <c r="E1613" s="1"/>
      <c r="F1613" s="1"/>
      <c r="G1613" s="1"/>
      <c r="H1613" s="1"/>
      <c r="I1613" s="1"/>
      <c r="J1613" s="1"/>
      <c r="K1613" s="1"/>
      <c r="L1613" s="1"/>
      <c r="M1613" s="1"/>
      <c r="N1613" s="1"/>
      <c r="O1613" s="1"/>
      <c r="P1613" s="1"/>
      <c r="Q1613" s="1"/>
      <c r="R1613" s="1"/>
      <c r="S1613" s="1"/>
      <c r="T1613" s="1"/>
      <c r="U1613" s="1"/>
      <c r="V1613" s="1"/>
      <c r="W1613" s="1"/>
      <c r="X1613" s="1"/>
      <c r="Y1613" s="1"/>
      <c r="Z1613" s="1"/>
      <c r="AA1613" s="1"/>
      <c r="AB1613" s="1"/>
      <c r="AC1613" s="1"/>
      <c r="AD1613" s="1"/>
      <c r="AE1613" s="1"/>
      <c r="AF1613" s="1"/>
      <c r="AG1613" s="1"/>
      <c r="AH1613" s="1"/>
      <c r="AI1613" s="1"/>
      <c r="AJ1613" s="1"/>
      <c r="AK1613" s="1"/>
      <c r="AL1613" s="1"/>
      <c r="AM1613" s="1"/>
      <c r="AN1613" s="1"/>
      <c r="AO1613" s="1"/>
      <c r="AP1613" s="1"/>
      <c r="AQ1613" s="1"/>
      <c r="AR1613" s="1"/>
      <c r="AS1613" s="1"/>
      <c r="AT1613" s="1"/>
      <c r="AU1613" s="1"/>
      <c r="AV1613" s="1"/>
      <c r="AW1613" s="1"/>
      <c r="AX1613" s="1"/>
      <c r="AY1613" s="1"/>
      <c r="AZ1613" s="1"/>
      <c r="BA1613" s="1"/>
      <c r="BB1613" s="1"/>
      <c r="BC1613" s="1"/>
      <c r="BD1613" s="1"/>
      <c r="BE1613" s="1"/>
      <c r="BF1613" s="1"/>
      <c r="BG1613" s="1"/>
      <c r="BH1613" s="1"/>
      <c r="BI1613" s="1"/>
      <c r="BJ1613" s="1"/>
      <c r="BK1613" s="1"/>
      <c r="BL1613" s="1"/>
      <c r="BM1613" s="1"/>
      <c r="BN1613" s="1"/>
      <c r="BO1613" s="1"/>
      <c r="BP1613" s="1"/>
    </row>
    <row r="1614" spans="1:68">
      <c r="A1614" s="1"/>
      <c r="B1614" s="1"/>
      <c r="C1614" s="1"/>
      <c r="D1614" s="1"/>
      <c r="E1614" s="1"/>
      <c r="F1614" s="1"/>
      <c r="G1614" s="1"/>
      <c r="H1614" s="1"/>
      <c r="I1614" s="1"/>
      <c r="J1614" s="1"/>
      <c r="K1614" s="1"/>
      <c r="L1614" s="1"/>
      <c r="M1614" s="1"/>
      <c r="N1614" s="1"/>
      <c r="O1614" s="1"/>
      <c r="P1614" s="1"/>
      <c r="Q1614" s="1"/>
      <c r="R1614" s="1"/>
      <c r="S1614" s="1"/>
      <c r="T1614" s="1"/>
      <c r="U1614" s="1"/>
      <c r="V1614" s="1"/>
      <c r="W1614" s="1"/>
      <c r="X1614" s="1"/>
      <c r="Y1614" s="1"/>
      <c r="Z1614" s="1"/>
      <c r="AA1614" s="1"/>
      <c r="AB1614" s="1"/>
      <c r="AC1614" s="1"/>
      <c r="AD1614" s="1"/>
      <c r="AE1614" s="1"/>
      <c r="AF1614" s="1"/>
      <c r="AG1614" s="1"/>
      <c r="AH1614" s="1"/>
      <c r="AI1614" s="1"/>
      <c r="AJ1614" s="1"/>
      <c r="AK1614" s="1"/>
      <c r="AL1614" s="1"/>
      <c r="AM1614" s="1"/>
      <c r="AN1614" s="1"/>
      <c r="AO1614" s="1"/>
      <c r="AP1614" s="1"/>
      <c r="AQ1614" s="1"/>
      <c r="AR1614" s="1"/>
      <c r="AS1614" s="1"/>
      <c r="AT1614" s="1"/>
      <c r="AU1614" s="1"/>
      <c r="AV1614" s="1"/>
      <c r="AW1614" s="1"/>
      <c r="AX1614" s="1"/>
      <c r="AY1614" s="1"/>
      <c r="AZ1614" s="1"/>
      <c r="BA1614" s="1"/>
      <c r="BB1614" s="1"/>
      <c r="BC1614" s="1"/>
      <c r="BD1614" s="1"/>
      <c r="BE1614" s="1"/>
      <c r="BF1614" s="1"/>
      <c r="BG1614" s="1"/>
      <c r="BH1614" s="1"/>
      <c r="BI1614" s="1"/>
      <c r="BJ1614" s="1"/>
      <c r="BK1614" s="1"/>
      <c r="BL1614" s="1"/>
      <c r="BM1614" s="1"/>
      <c r="BN1614" s="1"/>
      <c r="BO1614" s="1"/>
      <c r="BP1614" s="1"/>
    </row>
    <row r="1615" spans="1:68">
      <c r="A1615" s="1"/>
      <c r="B1615" s="1"/>
      <c r="C1615" s="1"/>
      <c r="D1615" s="1"/>
      <c r="E1615" s="1"/>
      <c r="F1615" s="1"/>
      <c r="G1615" s="1"/>
      <c r="H1615" s="1"/>
      <c r="I1615" s="1"/>
      <c r="J1615" s="1"/>
      <c r="K1615" s="1"/>
      <c r="L1615" s="1"/>
      <c r="M1615" s="1"/>
      <c r="N1615" s="1"/>
      <c r="O1615" s="1"/>
      <c r="P1615" s="1"/>
      <c r="Q1615" s="1"/>
      <c r="R1615" s="1"/>
      <c r="S1615" s="1"/>
      <c r="T1615" s="1"/>
      <c r="U1615" s="1"/>
      <c r="V1615" s="1"/>
      <c r="W1615" s="1"/>
      <c r="X1615" s="1"/>
      <c r="Y1615" s="1"/>
      <c r="Z1615" s="1"/>
      <c r="AA1615" s="1"/>
      <c r="AB1615" s="1"/>
      <c r="AC1615" s="1"/>
      <c r="AD1615" s="1"/>
      <c r="AE1615" s="1"/>
      <c r="AF1615" s="1"/>
      <c r="AG1615" s="1"/>
      <c r="AH1615" s="1"/>
      <c r="AI1615" s="1"/>
      <c r="AJ1615" s="1"/>
      <c r="AK1615" s="1"/>
      <c r="AL1615" s="1"/>
      <c r="AM1615" s="1"/>
      <c r="AN1615" s="1"/>
      <c r="AO1615" s="1"/>
      <c r="AP1615" s="1"/>
      <c r="AQ1615" s="1"/>
      <c r="AR1615" s="1"/>
      <c r="AS1615" s="1"/>
      <c r="AT1615" s="1"/>
      <c r="AU1615" s="1"/>
      <c r="AV1615" s="1"/>
      <c r="AW1615" s="1"/>
      <c r="AX1615" s="1"/>
      <c r="AY1615" s="1"/>
      <c r="AZ1615" s="1"/>
      <c r="BA1615" s="1"/>
      <c r="BB1615" s="1"/>
      <c r="BC1615" s="1"/>
      <c r="BD1615" s="1"/>
      <c r="BE1615" s="1"/>
      <c r="BF1615" s="1"/>
      <c r="BG1615" s="1"/>
      <c r="BH1615" s="1"/>
      <c r="BI1615" s="1"/>
      <c r="BJ1615" s="1"/>
      <c r="BK1615" s="1"/>
      <c r="BL1615" s="1"/>
      <c r="BM1615" s="1"/>
      <c r="BN1615" s="1"/>
      <c r="BO1615" s="1"/>
      <c r="BP1615" s="1"/>
    </row>
    <row r="1616" spans="1:68">
      <c r="A1616" s="1"/>
      <c r="B1616" s="1"/>
      <c r="C1616" s="1"/>
      <c r="D1616" s="1"/>
      <c r="E1616" s="1"/>
      <c r="F1616" s="1"/>
      <c r="G1616" s="1"/>
      <c r="H1616" s="1"/>
      <c r="I1616" s="1"/>
      <c r="J1616" s="1"/>
      <c r="K1616" s="1"/>
      <c r="L1616" s="1"/>
      <c r="M1616" s="1"/>
      <c r="N1616" s="1"/>
      <c r="O1616" s="1"/>
      <c r="P1616" s="1"/>
      <c r="Q1616" s="1"/>
      <c r="R1616" s="1"/>
      <c r="S1616" s="1"/>
      <c r="T1616" s="1"/>
      <c r="U1616" s="1"/>
      <c r="V1616" s="1"/>
      <c r="W1616" s="1"/>
      <c r="X1616" s="1"/>
      <c r="Y1616" s="1"/>
      <c r="Z1616" s="1"/>
      <c r="AA1616" s="1"/>
      <c r="AB1616" s="1"/>
      <c r="AC1616" s="1"/>
      <c r="AD1616" s="1"/>
      <c r="AE1616" s="1"/>
      <c r="AF1616" s="1"/>
      <c r="AG1616" s="1"/>
      <c r="AH1616" s="1"/>
      <c r="AI1616" s="1"/>
      <c r="AJ1616" s="1"/>
      <c r="AK1616" s="1"/>
      <c r="AL1616" s="1"/>
      <c r="AM1616" s="1"/>
      <c r="AN1616" s="1"/>
      <c r="AO1616" s="1"/>
      <c r="AP1616" s="1"/>
      <c r="AQ1616" s="1"/>
      <c r="AR1616" s="1"/>
      <c r="AS1616" s="1"/>
      <c r="AT1616" s="1"/>
      <c r="AU1616" s="1"/>
      <c r="AV1616" s="1"/>
      <c r="AW1616" s="1"/>
      <c r="AX1616" s="1"/>
      <c r="AY1616" s="1"/>
      <c r="AZ1616" s="1"/>
      <c r="BA1616" s="1"/>
      <c r="BB1616" s="1"/>
      <c r="BC1616" s="1"/>
      <c r="BD1616" s="1"/>
      <c r="BE1616" s="1"/>
      <c r="BF1616" s="1"/>
      <c r="BG1616" s="1"/>
      <c r="BH1616" s="1"/>
      <c r="BI1616" s="1"/>
      <c r="BJ1616" s="1"/>
      <c r="BK1616" s="1"/>
      <c r="BL1616" s="1"/>
      <c r="BM1616" s="1"/>
      <c r="BN1616" s="1"/>
      <c r="BO1616" s="1"/>
      <c r="BP1616" s="1"/>
    </row>
    <row r="1617" spans="1:68">
      <c r="A1617" s="1"/>
      <c r="B1617" s="1"/>
      <c r="C1617" s="1"/>
      <c r="D1617" s="1"/>
      <c r="E1617" s="1"/>
      <c r="F1617" s="1"/>
      <c r="G1617" s="1"/>
      <c r="H1617" s="1"/>
      <c r="I1617" s="1"/>
      <c r="J1617" s="1"/>
      <c r="K1617" s="1"/>
      <c r="L1617" s="1"/>
      <c r="M1617" s="1"/>
      <c r="N1617" s="1"/>
      <c r="O1617" s="1"/>
      <c r="P1617" s="1"/>
      <c r="Q1617" s="1"/>
      <c r="R1617" s="1"/>
      <c r="S1617" s="1"/>
      <c r="T1617" s="1"/>
      <c r="U1617" s="1"/>
      <c r="V1617" s="1"/>
      <c r="W1617" s="1"/>
      <c r="X1617" s="1"/>
      <c r="Y1617" s="1"/>
      <c r="Z1617" s="1"/>
      <c r="AA1617" s="1"/>
      <c r="AB1617" s="1"/>
      <c r="AC1617" s="1"/>
      <c r="AD1617" s="1"/>
      <c r="AE1617" s="1"/>
      <c r="AF1617" s="1"/>
      <c r="AG1617" s="1"/>
      <c r="AH1617" s="1"/>
      <c r="AI1617" s="1"/>
      <c r="AJ1617" s="1"/>
      <c r="AK1617" s="1"/>
      <c r="AL1617" s="1"/>
      <c r="AM1617" s="1"/>
      <c r="AN1617" s="1"/>
      <c r="AO1617" s="1"/>
      <c r="AP1617" s="1"/>
      <c r="AQ1617" s="1"/>
      <c r="AR1617" s="1"/>
      <c r="AS1617" s="1"/>
      <c r="AT1617" s="1"/>
      <c r="AU1617" s="1"/>
      <c r="AV1617" s="1"/>
      <c r="AW1617" s="1"/>
      <c r="AX1617" s="1"/>
      <c r="AY1617" s="1"/>
      <c r="AZ1617" s="1"/>
      <c r="BA1617" s="1"/>
      <c r="BB1617" s="1"/>
      <c r="BC1617" s="1"/>
      <c r="BD1617" s="1"/>
      <c r="BE1617" s="1"/>
      <c r="BF1617" s="1"/>
      <c r="BG1617" s="1"/>
      <c r="BH1617" s="1"/>
      <c r="BI1617" s="1"/>
      <c r="BJ1617" s="1"/>
      <c r="BK1617" s="1"/>
      <c r="BL1617" s="1"/>
      <c r="BM1617" s="1"/>
      <c r="BN1617" s="1"/>
      <c r="BO1617" s="1"/>
      <c r="BP1617" s="1"/>
    </row>
    <row r="1618" spans="1:68">
      <c r="A1618" s="1"/>
      <c r="B1618" s="1"/>
      <c r="C1618" s="1"/>
      <c r="D1618" s="1"/>
      <c r="E1618" s="1"/>
      <c r="F1618" s="1"/>
      <c r="G1618" s="1"/>
      <c r="H1618" s="1"/>
      <c r="I1618" s="1"/>
      <c r="J1618" s="1"/>
      <c r="K1618" s="1"/>
      <c r="L1618" s="1"/>
      <c r="M1618" s="1"/>
      <c r="N1618" s="1"/>
      <c r="O1618" s="1"/>
      <c r="P1618" s="1"/>
      <c r="Q1618" s="1"/>
      <c r="R1618" s="1"/>
      <c r="S1618" s="1"/>
      <c r="T1618" s="1"/>
      <c r="U1618" s="1"/>
      <c r="V1618" s="1"/>
      <c r="W1618" s="1"/>
      <c r="X1618" s="1"/>
      <c r="Y1618" s="1"/>
      <c r="Z1618" s="1"/>
      <c r="AA1618" s="1"/>
      <c r="AB1618" s="1"/>
      <c r="AC1618" s="1"/>
      <c r="AD1618" s="1"/>
      <c r="AE1618" s="1"/>
      <c r="AF1618" s="1"/>
      <c r="AG1618" s="1"/>
      <c r="AH1618" s="1"/>
      <c r="AI1618" s="1"/>
      <c r="AJ1618" s="1"/>
      <c r="AK1618" s="1"/>
      <c r="AL1618" s="1"/>
      <c r="AM1618" s="1"/>
      <c r="AN1618" s="1"/>
      <c r="AO1618" s="1"/>
      <c r="AP1618" s="1"/>
      <c r="AQ1618" s="1"/>
      <c r="AR1618" s="1"/>
      <c r="AS1618" s="1"/>
      <c r="AT1618" s="1"/>
      <c r="AU1618" s="1"/>
      <c r="AV1618" s="1"/>
      <c r="AW1618" s="1"/>
      <c r="AX1618" s="1"/>
      <c r="AY1618" s="1"/>
      <c r="AZ1618" s="1"/>
      <c r="BA1618" s="1"/>
      <c r="BB1618" s="1"/>
      <c r="BC1618" s="1"/>
      <c r="BD1618" s="1"/>
      <c r="BE1618" s="1"/>
      <c r="BF1618" s="1"/>
      <c r="BG1618" s="1"/>
      <c r="BH1618" s="1"/>
      <c r="BI1618" s="1"/>
      <c r="BJ1618" s="1"/>
      <c r="BK1618" s="1"/>
      <c r="BL1618" s="1"/>
      <c r="BM1618" s="1"/>
      <c r="BN1618" s="1"/>
      <c r="BO1618" s="1"/>
      <c r="BP1618" s="1"/>
    </row>
    <row r="1619" spans="1:68">
      <c r="A1619" s="1"/>
      <c r="B1619" s="1"/>
      <c r="C1619" s="1"/>
      <c r="D1619" s="1"/>
      <c r="E1619" s="1"/>
      <c r="F1619" s="1"/>
      <c r="G1619" s="1"/>
      <c r="H1619" s="1"/>
      <c r="I1619" s="1"/>
      <c r="J1619" s="1"/>
      <c r="K1619" s="1"/>
      <c r="L1619" s="1"/>
      <c r="M1619" s="1"/>
      <c r="N1619" s="1"/>
      <c r="O1619" s="1"/>
      <c r="P1619" s="1"/>
      <c r="Q1619" s="1"/>
      <c r="R1619" s="1"/>
      <c r="S1619" s="1"/>
      <c r="T1619" s="1"/>
      <c r="U1619" s="1"/>
      <c r="V1619" s="1"/>
      <c r="W1619" s="1"/>
      <c r="X1619" s="1"/>
      <c r="Y1619" s="1"/>
      <c r="Z1619" s="1"/>
      <c r="AA1619" s="1"/>
      <c r="AB1619" s="1"/>
      <c r="AC1619" s="1"/>
      <c r="AD1619" s="1"/>
      <c r="AE1619" s="1"/>
      <c r="AF1619" s="1"/>
      <c r="AG1619" s="1"/>
      <c r="AH1619" s="1"/>
      <c r="AI1619" s="1"/>
      <c r="AJ1619" s="1"/>
      <c r="AK1619" s="1"/>
      <c r="AL1619" s="1"/>
      <c r="AM1619" s="1"/>
      <c r="AN1619" s="1"/>
      <c r="AO1619" s="1"/>
      <c r="AP1619" s="1"/>
      <c r="AQ1619" s="1"/>
      <c r="AR1619" s="1"/>
      <c r="AS1619" s="1"/>
      <c r="AT1619" s="1"/>
      <c r="AU1619" s="1"/>
      <c r="AV1619" s="1"/>
      <c r="AW1619" s="1"/>
      <c r="AX1619" s="1"/>
      <c r="AY1619" s="1"/>
      <c r="AZ1619" s="1"/>
      <c r="BA1619" s="1"/>
      <c r="BB1619" s="1"/>
      <c r="BC1619" s="1"/>
      <c r="BD1619" s="1"/>
      <c r="BE1619" s="1"/>
      <c r="BF1619" s="1"/>
      <c r="BG1619" s="1"/>
      <c r="BH1619" s="1"/>
      <c r="BI1619" s="1"/>
      <c r="BJ1619" s="1"/>
      <c r="BK1619" s="1"/>
      <c r="BL1619" s="1"/>
      <c r="BM1619" s="1"/>
      <c r="BN1619" s="1"/>
      <c r="BO1619" s="1"/>
      <c r="BP1619" s="1"/>
    </row>
    <row r="1620" spans="1:68">
      <c r="A1620" s="1"/>
      <c r="B1620" s="1"/>
      <c r="C1620" s="1"/>
      <c r="D1620" s="1"/>
      <c r="E1620" s="1"/>
      <c r="F1620" s="1"/>
      <c r="G1620" s="1"/>
      <c r="H1620" s="1"/>
      <c r="I1620" s="1"/>
      <c r="J1620" s="1"/>
      <c r="K1620" s="1"/>
      <c r="L1620" s="1"/>
      <c r="M1620" s="1"/>
      <c r="N1620" s="1"/>
      <c r="O1620" s="1"/>
      <c r="P1620" s="1"/>
      <c r="Q1620" s="1"/>
      <c r="R1620" s="1"/>
      <c r="S1620" s="1"/>
      <c r="T1620" s="1"/>
      <c r="U1620" s="1"/>
      <c r="V1620" s="1"/>
      <c r="W1620" s="1"/>
      <c r="X1620" s="1"/>
      <c r="Y1620" s="1"/>
      <c r="Z1620" s="1"/>
      <c r="AA1620" s="1"/>
      <c r="AB1620" s="1"/>
      <c r="AC1620" s="1"/>
      <c r="AD1620" s="1"/>
      <c r="AE1620" s="1"/>
      <c r="AF1620" s="1"/>
      <c r="AG1620" s="1"/>
      <c r="AH1620" s="1"/>
      <c r="AI1620" s="1"/>
      <c r="AJ1620" s="1"/>
      <c r="AK1620" s="1"/>
      <c r="AL1620" s="1"/>
      <c r="AM1620" s="1"/>
      <c r="AN1620" s="1"/>
      <c r="AO1620" s="1"/>
      <c r="AP1620" s="1"/>
      <c r="AQ1620" s="1"/>
      <c r="AR1620" s="1"/>
      <c r="AS1620" s="1"/>
      <c r="AT1620" s="1"/>
      <c r="AU1620" s="1"/>
      <c r="AV1620" s="1"/>
      <c r="AW1620" s="1"/>
      <c r="AX1620" s="1"/>
      <c r="AY1620" s="1"/>
      <c r="AZ1620" s="1"/>
      <c r="BA1620" s="1"/>
      <c r="BB1620" s="1"/>
      <c r="BC1620" s="1"/>
      <c r="BD1620" s="1"/>
      <c r="BE1620" s="1"/>
      <c r="BF1620" s="1"/>
      <c r="BG1620" s="1"/>
      <c r="BH1620" s="1"/>
      <c r="BI1620" s="1"/>
      <c r="BJ1620" s="1"/>
      <c r="BK1620" s="1"/>
      <c r="BL1620" s="1"/>
      <c r="BM1620" s="1"/>
      <c r="BN1620" s="1"/>
      <c r="BO1620" s="1"/>
      <c r="BP1620" s="1"/>
    </row>
    <row r="1621" spans="1:68">
      <c r="A1621" s="1"/>
      <c r="B1621" s="1"/>
      <c r="C1621" s="1"/>
      <c r="D1621" s="1"/>
      <c r="E1621" s="1"/>
      <c r="F1621" s="1"/>
      <c r="G1621" s="1"/>
      <c r="H1621" s="1"/>
      <c r="I1621" s="1"/>
      <c r="J1621" s="1"/>
      <c r="K1621" s="1"/>
      <c r="L1621" s="1"/>
      <c r="M1621" s="1"/>
      <c r="N1621" s="1"/>
      <c r="O1621" s="1"/>
      <c r="P1621" s="1"/>
      <c r="Q1621" s="1"/>
      <c r="R1621" s="1"/>
      <c r="S1621" s="1"/>
      <c r="T1621" s="1"/>
      <c r="U1621" s="1"/>
      <c r="V1621" s="1"/>
      <c r="W1621" s="1"/>
      <c r="X1621" s="1"/>
      <c r="Y1621" s="1"/>
      <c r="Z1621" s="1"/>
      <c r="AA1621" s="1"/>
      <c r="AB1621" s="1"/>
      <c r="AC1621" s="1"/>
      <c r="AD1621" s="1"/>
      <c r="AE1621" s="1"/>
      <c r="AF1621" s="1"/>
      <c r="AG1621" s="1"/>
      <c r="AH1621" s="1"/>
      <c r="AI1621" s="1"/>
      <c r="AJ1621" s="1"/>
      <c r="AK1621" s="1"/>
      <c r="AL1621" s="1"/>
      <c r="AM1621" s="1"/>
      <c r="AN1621" s="1"/>
      <c r="AO1621" s="1"/>
      <c r="AP1621" s="1"/>
      <c r="AQ1621" s="1"/>
      <c r="AR1621" s="1"/>
      <c r="AS1621" s="1"/>
      <c r="AT1621" s="1"/>
      <c r="AU1621" s="1"/>
      <c r="AV1621" s="1"/>
      <c r="AW1621" s="1"/>
      <c r="AX1621" s="1"/>
      <c r="AY1621" s="1"/>
      <c r="AZ1621" s="1"/>
      <c r="BA1621" s="1"/>
      <c r="BB1621" s="1"/>
      <c r="BC1621" s="1"/>
      <c r="BD1621" s="1"/>
      <c r="BE1621" s="1"/>
      <c r="BF1621" s="1"/>
      <c r="BG1621" s="1"/>
      <c r="BH1621" s="1"/>
      <c r="BI1621" s="1"/>
      <c r="BJ1621" s="1"/>
      <c r="BK1621" s="1"/>
      <c r="BL1621" s="1"/>
      <c r="BM1621" s="1"/>
      <c r="BN1621" s="1"/>
      <c r="BO1621" s="1"/>
      <c r="BP1621" s="1"/>
    </row>
    <row r="1622" spans="1:68">
      <c r="A1622" s="1"/>
      <c r="B1622" s="1"/>
      <c r="C1622" s="1"/>
      <c r="D1622" s="1"/>
      <c r="E1622" s="1"/>
      <c r="F1622" s="1"/>
      <c r="G1622" s="1"/>
      <c r="H1622" s="1"/>
      <c r="I1622" s="1"/>
      <c r="J1622" s="1"/>
      <c r="K1622" s="1"/>
      <c r="L1622" s="1"/>
      <c r="M1622" s="1"/>
      <c r="N1622" s="1"/>
      <c r="O1622" s="1"/>
      <c r="P1622" s="1"/>
      <c r="Q1622" s="1"/>
      <c r="R1622" s="1"/>
      <c r="S1622" s="1"/>
      <c r="T1622" s="1"/>
      <c r="U1622" s="1"/>
      <c r="V1622" s="1"/>
      <c r="W1622" s="1"/>
      <c r="X1622" s="1"/>
      <c r="Y1622" s="1"/>
      <c r="Z1622" s="1"/>
      <c r="AA1622" s="1"/>
      <c r="AB1622" s="1"/>
      <c r="AC1622" s="1"/>
      <c r="AD1622" s="1"/>
      <c r="AE1622" s="1"/>
      <c r="AF1622" s="1"/>
      <c r="AG1622" s="1"/>
      <c r="AH1622" s="1"/>
      <c r="AI1622" s="1"/>
      <c r="AJ1622" s="1"/>
      <c r="AK1622" s="1"/>
      <c r="AL1622" s="1"/>
      <c r="AM1622" s="1"/>
      <c r="AN1622" s="1"/>
      <c r="AO1622" s="1"/>
      <c r="AP1622" s="1"/>
      <c r="AQ1622" s="1"/>
      <c r="AR1622" s="1"/>
      <c r="AS1622" s="1"/>
      <c r="AT1622" s="1"/>
      <c r="AU1622" s="1"/>
      <c r="AV1622" s="1"/>
      <c r="AW1622" s="1"/>
      <c r="AX1622" s="1"/>
      <c r="AY1622" s="1"/>
      <c r="AZ1622" s="1"/>
      <c r="BA1622" s="1"/>
      <c r="BB1622" s="1"/>
      <c r="BC1622" s="1"/>
      <c r="BD1622" s="1"/>
      <c r="BE1622" s="1"/>
      <c r="BF1622" s="1"/>
      <c r="BG1622" s="1"/>
      <c r="BH1622" s="1"/>
      <c r="BI1622" s="1"/>
      <c r="BJ1622" s="1"/>
      <c r="BK1622" s="1"/>
      <c r="BL1622" s="1"/>
      <c r="BM1622" s="1"/>
      <c r="BN1622" s="1"/>
      <c r="BO1622" s="1"/>
      <c r="BP1622" s="1"/>
    </row>
    <row r="1623" spans="1:68">
      <c r="A1623" s="1"/>
      <c r="B1623" s="1"/>
      <c r="C1623" s="1"/>
      <c r="D1623" s="1"/>
      <c r="E1623" s="1"/>
      <c r="F1623" s="1"/>
      <c r="G1623" s="1"/>
      <c r="H1623" s="1"/>
      <c r="I1623" s="1"/>
      <c r="J1623" s="1"/>
      <c r="K1623" s="1"/>
      <c r="L1623" s="1"/>
      <c r="M1623" s="1"/>
      <c r="N1623" s="1"/>
      <c r="O1623" s="1"/>
      <c r="P1623" s="1"/>
      <c r="Q1623" s="1"/>
      <c r="R1623" s="1"/>
      <c r="S1623" s="1"/>
      <c r="T1623" s="1"/>
      <c r="U1623" s="1"/>
      <c r="V1623" s="1"/>
      <c r="W1623" s="1"/>
      <c r="X1623" s="1"/>
      <c r="Y1623" s="1"/>
      <c r="Z1623" s="1"/>
      <c r="AA1623" s="1"/>
      <c r="AB1623" s="1"/>
      <c r="AC1623" s="1"/>
      <c r="AD1623" s="1"/>
      <c r="AE1623" s="1"/>
      <c r="AF1623" s="1"/>
      <c r="AG1623" s="1"/>
      <c r="AH1623" s="1"/>
      <c r="AI1623" s="1"/>
      <c r="AJ1623" s="1"/>
      <c r="AK1623" s="1"/>
      <c r="AL1623" s="1"/>
      <c r="AM1623" s="1"/>
      <c r="AN1623" s="1"/>
      <c r="AO1623" s="1"/>
      <c r="AP1623" s="1"/>
      <c r="AQ1623" s="1"/>
      <c r="AR1623" s="1"/>
      <c r="AS1623" s="1"/>
      <c r="AT1623" s="1"/>
      <c r="AU1623" s="1"/>
      <c r="AV1623" s="1"/>
      <c r="AW1623" s="1"/>
      <c r="AX1623" s="1"/>
      <c r="AY1623" s="1"/>
      <c r="AZ1623" s="1"/>
      <c r="BA1623" s="1"/>
      <c r="BB1623" s="1"/>
      <c r="BC1623" s="1"/>
      <c r="BD1623" s="1"/>
      <c r="BE1623" s="1"/>
      <c r="BF1623" s="1"/>
      <c r="BG1623" s="1"/>
      <c r="BH1623" s="1"/>
      <c r="BI1623" s="1"/>
      <c r="BJ1623" s="1"/>
      <c r="BK1623" s="1"/>
      <c r="BL1623" s="1"/>
      <c r="BM1623" s="1"/>
      <c r="BN1623" s="1"/>
      <c r="BO1623" s="1"/>
      <c r="BP1623" s="1"/>
    </row>
    <row r="1624" spans="1:68">
      <c r="A1624" s="1"/>
      <c r="B1624" s="1"/>
      <c r="C1624" s="1"/>
      <c r="D1624" s="1"/>
      <c r="E1624" s="1"/>
      <c r="F1624" s="1"/>
      <c r="G1624" s="1"/>
      <c r="H1624" s="1"/>
      <c r="I1624" s="1"/>
      <c r="J1624" s="1"/>
      <c r="K1624" s="1"/>
      <c r="L1624" s="1"/>
      <c r="M1624" s="1"/>
      <c r="N1624" s="1"/>
      <c r="O1624" s="1"/>
      <c r="P1624" s="1"/>
      <c r="Q1624" s="1"/>
      <c r="R1624" s="1"/>
      <c r="S1624" s="1"/>
      <c r="T1624" s="1"/>
      <c r="U1624" s="1"/>
      <c r="V1624" s="1"/>
      <c r="W1624" s="1"/>
      <c r="X1624" s="1"/>
      <c r="Y1624" s="1"/>
      <c r="Z1624" s="1"/>
      <c r="AA1624" s="1"/>
      <c r="AB1624" s="1"/>
      <c r="AC1624" s="1"/>
      <c r="AD1624" s="1"/>
      <c r="AE1624" s="1"/>
      <c r="AF1624" s="1"/>
      <c r="AG1624" s="1"/>
      <c r="AH1624" s="1"/>
      <c r="AI1624" s="1"/>
      <c r="AJ1624" s="1"/>
      <c r="AK1624" s="1"/>
      <c r="AL1624" s="1"/>
      <c r="AM1624" s="1"/>
      <c r="AN1624" s="1"/>
      <c r="AO1624" s="1"/>
      <c r="AP1624" s="1"/>
      <c r="AQ1624" s="1"/>
      <c r="AR1624" s="1"/>
      <c r="AS1624" s="1"/>
      <c r="AT1624" s="1"/>
      <c r="AU1624" s="1"/>
      <c r="AV1624" s="1"/>
      <c r="AW1624" s="1"/>
      <c r="AX1624" s="1"/>
      <c r="AY1624" s="1"/>
      <c r="AZ1624" s="1"/>
      <c r="BA1624" s="1"/>
      <c r="BB1624" s="1"/>
      <c r="BC1624" s="1"/>
      <c r="BD1624" s="1"/>
      <c r="BE1624" s="1"/>
      <c r="BF1624" s="1"/>
      <c r="BG1624" s="1"/>
      <c r="BH1624" s="1"/>
      <c r="BI1624" s="1"/>
      <c r="BJ1624" s="1"/>
      <c r="BK1624" s="1"/>
      <c r="BL1624" s="1"/>
      <c r="BM1624" s="1"/>
      <c r="BN1624" s="1"/>
      <c r="BO1624" s="1"/>
      <c r="BP1624" s="1"/>
    </row>
    <row r="1625" spans="1:68">
      <c r="A1625" s="1"/>
      <c r="B1625" s="1"/>
      <c r="C1625" s="1"/>
      <c r="D1625" s="1"/>
      <c r="E1625" s="1"/>
      <c r="F1625" s="1"/>
      <c r="G1625" s="1"/>
      <c r="H1625" s="1"/>
      <c r="I1625" s="1"/>
      <c r="J1625" s="1"/>
      <c r="K1625" s="1"/>
      <c r="L1625" s="1"/>
      <c r="M1625" s="1"/>
      <c r="N1625" s="1"/>
      <c r="O1625" s="1"/>
      <c r="P1625" s="1"/>
      <c r="Q1625" s="1"/>
      <c r="R1625" s="1"/>
      <c r="S1625" s="1"/>
      <c r="T1625" s="1"/>
      <c r="U1625" s="1"/>
      <c r="V1625" s="1"/>
      <c r="W1625" s="1"/>
      <c r="X1625" s="1"/>
      <c r="Y1625" s="1"/>
      <c r="Z1625" s="1"/>
      <c r="AA1625" s="1"/>
      <c r="AB1625" s="1"/>
      <c r="AC1625" s="1"/>
      <c r="AD1625" s="1"/>
      <c r="AE1625" s="1"/>
      <c r="AF1625" s="1"/>
      <c r="AG1625" s="1"/>
      <c r="AH1625" s="1"/>
      <c r="AI1625" s="1"/>
      <c r="AJ1625" s="1"/>
      <c r="AK1625" s="1"/>
      <c r="AL1625" s="1"/>
      <c r="AM1625" s="1"/>
      <c r="AN1625" s="1"/>
      <c r="AO1625" s="1"/>
      <c r="AP1625" s="1"/>
      <c r="AQ1625" s="1"/>
      <c r="AR1625" s="1"/>
      <c r="AS1625" s="1"/>
      <c r="AT1625" s="1"/>
      <c r="AU1625" s="1"/>
      <c r="AV1625" s="1"/>
      <c r="AW1625" s="1"/>
      <c r="AX1625" s="1"/>
      <c r="AY1625" s="1"/>
      <c r="AZ1625" s="1"/>
      <c r="BA1625" s="1"/>
      <c r="BB1625" s="1"/>
      <c r="BC1625" s="1"/>
      <c r="BD1625" s="1"/>
      <c r="BE1625" s="1"/>
      <c r="BF1625" s="1"/>
      <c r="BG1625" s="1"/>
      <c r="BH1625" s="1"/>
      <c r="BI1625" s="1"/>
      <c r="BJ1625" s="1"/>
      <c r="BK1625" s="1"/>
      <c r="BL1625" s="1"/>
      <c r="BM1625" s="1"/>
      <c r="BN1625" s="1"/>
      <c r="BO1625" s="1"/>
      <c r="BP1625" s="1"/>
    </row>
    <row r="1626" spans="1:68">
      <c r="A1626" s="1"/>
      <c r="B1626" s="1"/>
      <c r="C1626" s="1"/>
      <c r="D1626" s="1"/>
      <c r="E1626" s="1"/>
      <c r="F1626" s="1"/>
      <c r="G1626" s="1"/>
      <c r="H1626" s="1"/>
      <c r="I1626" s="1"/>
      <c r="J1626" s="1"/>
      <c r="K1626" s="1"/>
      <c r="L1626" s="1"/>
      <c r="M1626" s="1"/>
      <c r="N1626" s="1"/>
      <c r="O1626" s="1"/>
      <c r="P1626" s="1"/>
      <c r="Q1626" s="1"/>
      <c r="R1626" s="1"/>
      <c r="S1626" s="1"/>
      <c r="T1626" s="1"/>
      <c r="U1626" s="1"/>
      <c r="V1626" s="1"/>
      <c r="W1626" s="1"/>
      <c r="X1626" s="1"/>
      <c r="Y1626" s="1"/>
      <c r="Z1626" s="1"/>
      <c r="AA1626" s="1"/>
      <c r="AB1626" s="1"/>
      <c r="AC1626" s="1"/>
      <c r="AD1626" s="1"/>
      <c r="AE1626" s="1"/>
      <c r="AF1626" s="1"/>
      <c r="AG1626" s="1"/>
      <c r="AH1626" s="1"/>
      <c r="AI1626" s="1"/>
      <c r="AJ1626" s="1"/>
      <c r="AK1626" s="1"/>
      <c r="AL1626" s="1"/>
      <c r="AM1626" s="1"/>
      <c r="AN1626" s="1"/>
      <c r="AO1626" s="1"/>
      <c r="AP1626" s="1"/>
      <c r="AQ1626" s="1"/>
      <c r="AR1626" s="1"/>
      <c r="AS1626" s="1"/>
      <c r="AT1626" s="1"/>
      <c r="AU1626" s="1"/>
      <c r="AV1626" s="1"/>
      <c r="AW1626" s="1"/>
      <c r="AX1626" s="1"/>
      <c r="AY1626" s="1"/>
      <c r="AZ1626" s="1"/>
      <c r="BA1626" s="1"/>
      <c r="BB1626" s="1"/>
      <c r="BC1626" s="1"/>
      <c r="BD1626" s="1"/>
      <c r="BE1626" s="1"/>
      <c r="BF1626" s="1"/>
      <c r="BG1626" s="1"/>
      <c r="BH1626" s="1"/>
      <c r="BI1626" s="1"/>
      <c r="BJ1626" s="1"/>
      <c r="BK1626" s="1"/>
      <c r="BL1626" s="1"/>
      <c r="BM1626" s="1"/>
      <c r="BN1626" s="1"/>
      <c r="BO1626" s="1"/>
      <c r="BP1626" s="1"/>
    </row>
    <row r="1627" spans="1:68">
      <c r="A1627" s="1"/>
      <c r="B1627" s="1"/>
      <c r="C1627" s="1"/>
      <c r="D1627" s="1"/>
      <c r="E1627" s="1"/>
      <c r="F1627" s="1"/>
      <c r="G1627" s="1"/>
      <c r="H1627" s="1"/>
      <c r="I1627" s="1"/>
      <c r="J1627" s="1"/>
      <c r="K1627" s="1"/>
      <c r="L1627" s="1"/>
      <c r="M1627" s="1"/>
      <c r="N1627" s="1"/>
      <c r="O1627" s="1"/>
      <c r="P1627" s="1"/>
      <c r="Q1627" s="1"/>
      <c r="R1627" s="1"/>
      <c r="S1627" s="1"/>
      <c r="T1627" s="1"/>
      <c r="U1627" s="1"/>
      <c r="V1627" s="1"/>
      <c r="W1627" s="1"/>
      <c r="X1627" s="1"/>
      <c r="Y1627" s="1"/>
      <c r="Z1627" s="1"/>
      <c r="AA1627" s="1"/>
      <c r="AB1627" s="1"/>
      <c r="AC1627" s="1"/>
      <c r="AD1627" s="1"/>
      <c r="AE1627" s="1"/>
      <c r="AF1627" s="1"/>
      <c r="AG1627" s="1"/>
      <c r="AH1627" s="1"/>
      <c r="AI1627" s="1"/>
      <c r="AJ1627" s="1"/>
      <c r="AK1627" s="1"/>
      <c r="AL1627" s="1"/>
      <c r="AM1627" s="1"/>
      <c r="AN1627" s="1"/>
      <c r="AO1627" s="1"/>
      <c r="AP1627" s="1"/>
      <c r="AQ1627" s="1"/>
      <c r="AR1627" s="1"/>
      <c r="AS1627" s="1"/>
      <c r="AT1627" s="1"/>
      <c r="AU1627" s="1"/>
      <c r="AV1627" s="1"/>
      <c r="AW1627" s="1"/>
      <c r="AX1627" s="1"/>
      <c r="AY1627" s="1"/>
      <c r="AZ1627" s="1"/>
      <c r="BA1627" s="1"/>
      <c r="BB1627" s="1"/>
      <c r="BC1627" s="1"/>
      <c r="BD1627" s="1"/>
      <c r="BE1627" s="1"/>
      <c r="BF1627" s="1"/>
      <c r="BG1627" s="1"/>
      <c r="BH1627" s="1"/>
      <c r="BI1627" s="1"/>
      <c r="BJ1627" s="1"/>
      <c r="BK1627" s="1"/>
      <c r="BL1627" s="1"/>
      <c r="BM1627" s="1"/>
      <c r="BN1627" s="1"/>
      <c r="BO1627" s="1"/>
      <c r="BP1627" s="1"/>
    </row>
    <row r="1628" spans="1:68">
      <c r="A1628" s="1"/>
      <c r="B1628" s="1"/>
      <c r="C1628" s="1"/>
      <c r="D1628" s="1"/>
      <c r="E1628" s="1"/>
      <c r="F1628" s="1"/>
      <c r="G1628" s="1"/>
      <c r="H1628" s="1"/>
      <c r="I1628" s="1"/>
      <c r="J1628" s="1"/>
      <c r="K1628" s="1"/>
      <c r="L1628" s="1"/>
      <c r="M1628" s="1"/>
      <c r="N1628" s="1"/>
      <c r="O1628" s="1"/>
      <c r="P1628" s="1"/>
      <c r="Q1628" s="1"/>
      <c r="R1628" s="1"/>
      <c r="S1628" s="1"/>
      <c r="T1628" s="1"/>
      <c r="U1628" s="1"/>
      <c r="V1628" s="1"/>
      <c r="W1628" s="1"/>
      <c r="X1628" s="1"/>
      <c r="Y1628" s="1"/>
      <c r="Z1628" s="1"/>
      <c r="AA1628" s="1"/>
      <c r="AB1628" s="1"/>
      <c r="AC1628" s="1"/>
      <c r="AD1628" s="1"/>
      <c r="AE1628" s="1"/>
      <c r="AF1628" s="1"/>
      <c r="AG1628" s="1"/>
      <c r="AH1628" s="1"/>
      <c r="AI1628" s="1"/>
      <c r="AJ1628" s="1"/>
      <c r="AK1628" s="1"/>
      <c r="AL1628" s="1"/>
      <c r="AM1628" s="1"/>
      <c r="AN1628" s="1"/>
      <c r="AO1628" s="1"/>
      <c r="AP1628" s="1"/>
      <c r="AQ1628" s="1"/>
      <c r="AR1628" s="1"/>
      <c r="AS1628" s="1"/>
      <c r="AT1628" s="1"/>
      <c r="AU1628" s="1"/>
      <c r="AV1628" s="1"/>
      <c r="AW1628" s="1"/>
      <c r="AX1628" s="1"/>
      <c r="AY1628" s="1"/>
      <c r="AZ1628" s="1"/>
      <c r="BA1628" s="1"/>
      <c r="BB1628" s="1"/>
      <c r="BC1628" s="1"/>
      <c r="BD1628" s="1"/>
      <c r="BE1628" s="1"/>
      <c r="BF1628" s="1"/>
      <c r="BG1628" s="1"/>
      <c r="BH1628" s="1"/>
      <c r="BI1628" s="1"/>
      <c r="BJ1628" s="1"/>
      <c r="BK1628" s="1"/>
      <c r="BL1628" s="1"/>
      <c r="BM1628" s="1"/>
      <c r="BN1628" s="1"/>
      <c r="BO1628" s="1"/>
      <c r="BP1628" s="1"/>
    </row>
    <row r="1629" spans="1:68">
      <c r="A1629" s="1"/>
      <c r="B1629" s="1"/>
      <c r="C1629" s="1"/>
      <c r="D1629" s="1"/>
      <c r="E1629" s="1"/>
      <c r="F1629" s="1"/>
      <c r="G1629" s="1"/>
      <c r="H1629" s="1"/>
      <c r="I1629" s="1"/>
      <c r="J1629" s="1"/>
      <c r="K1629" s="1"/>
      <c r="L1629" s="1"/>
      <c r="M1629" s="1"/>
      <c r="N1629" s="1"/>
      <c r="O1629" s="1"/>
      <c r="P1629" s="1"/>
      <c r="Q1629" s="1"/>
      <c r="R1629" s="1"/>
      <c r="S1629" s="1"/>
      <c r="T1629" s="1"/>
      <c r="U1629" s="1"/>
      <c r="V1629" s="1"/>
      <c r="W1629" s="1"/>
      <c r="X1629" s="1"/>
      <c r="Y1629" s="1"/>
      <c r="Z1629" s="1"/>
      <c r="AA1629" s="1"/>
      <c r="AB1629" s="1"/>
      <c r="AC1629" s="1"/>
      <c r="AD1629" s="1"/>
      <c r="AE1629" s="1"/>
      <c r="AF1629" s="1"/>
      <c r="AG1629" s="1"/>
      <c r="AH1629" s="1"/>
      <c r="AI1629" s="1"/>
      <c r="AJ1629" s="1"/>
      <c r="AK1629" s="1"/>
      <c r="AL1629" s="1"/>
      <c r="AM1629" s="1"/>
      <c r="AN1629" s="1"/>
      <c r="AO1629" s="1"/>
      <c r="AP1629" s="1"/>
      <c r="AQ1629" s="1"/>
      <c r="AR1629" s="1"/>
      <c r="AS1629" s="1"/>
      <c r="AT1629" s="1"/>
      <c r="AU1629" s="1"/>
      <c r="AV1629" s="1"/>
      <c r="AW1629" s="1"/>
      <c r="AX1629" s="1"/>
      <c r="AY1629" s="1"/>
      <c r="AZ1629" s="1"/>
      <c r="BA1629" s="1"/>
      <c r="BB1629" s="1"/>
      <c r="BC1629" s="1"/>
      <c r="BD1629" s="1"/>
      <c r="BE1629" s="1"/>
      <c r="BF1629" s="1"/>
      <c r="BG1629" s="1"/>
      <c r="BH1629" s="1"/>
      <c r="BI1629" s="1"/>
      <c r="BJ1629" s="1"/>
      <c r="BK1629" s="1"/>
      <c r="BL1629" s="1"/>
      <c r="BM1629" s="1"/>
      <c r="BN1629" s="1"/>
      <c r="BO1629" s="1"/>
      <c r="BP1629" s="1"/>
    </row>
    <row r="1630" spans="1:68">
      <c r="A1630" s="1"/>
      <c r="B1630" s="1"/>
      <c r="C1630" s="1"/>
      <c r="D1630" s="1"/>
      <c r="E1630" s="1"/>
      <c r="F1630" s="1"/>
      <c r="G1630" s="1"/>
      <c r="H1630" s="1"/>
      <c r="I1630" s="1"/>
      <c r="J1630" s="1"/>
      <c r="K1630" s="1"/>
      <c r="L1630" s="1"/>
      <c r="M1630" s="1"/>
      <c r="N1630" s="1"/>
      <c r="O1630" s="1"/>
      <c r="P1630" s="1"/>
      <c r="Q1630" s="1"/>
      <c r="R1630" s="1"/>
      <c r="S1630" s="1"/>
      <c r="T1630" s="1"/>
      <c r="U1630" s="1"/>
      <c r="V1630" s="1"/>
      <c r="W1630" s="1"/>
      <c r="X1630" s="1"/>
      <c r="Y1630" s="1"/>
      <c r="Z1630" s="1"/>
      <c r="AA1630" s="1"/>
      <c r="AB1630" s="1"/>
      <c r="AC1630" s="1"/>
      <c r="AD1630" s="1"/>
      <c r="AE1630" s="1"/>
      <c r="AF1630" s="1"/>
      <c r="AG1630" s="1"/>
      <c r="AH1630" s="1"/>
      <c r="AI1630" s="1"/>
      <c r="AJ1630" s="1"/>
      <c r="AK1630" s="1"/>
      <c r="AL1630" s="1"/>
      <c r="AM1630" s="1"/>
      <c r="AN1630" s="1"/>
      <c r="AO1630" s="1"/>
      <c r="AP1630" s="1"/>
      <c r="AQ1630" s="1"/>
      <c r="AR1630" s="1"/>
      <c r="AS1630" s="1"/>
      <c r="AT1630" s="1"/>
      <c r="AU1630" s="1"/>
      <c r="AV1630" s="1"/>
      <c r="AW1630" s="1"/>
      <c r="AX1630" s="1"/>
      <c r="AY1630" s="1"/>
      <c r="AZ1630" s="1"/>
      <c r="BA1630" s="1"/>
      <c r="BB1630" s="1"/>
      <c r="BC1630" s="1"/>
      <c r="BD1630" s="1"/>
      <c r="BE1630" s="1"/>
      <c r="BF1630" s="1"/>
      <c r="BG1630" s="1"/>
      <c r="BH1630" s="1"/>
      <c r="BI1630" s="1"/>
      <c r="BJ1630" s="1"/>
      <c r="BK1630" s="1"/>
      <c r="BL1630" s="1"/>
      <c r="BM1630" s="1"/>
      <c r="BN1630" s="1"/>
      <c r="BO1630" s="1"/>
      <c r="BP1630" s="1"/>
    </row>
    <row r="1631" spans="1:68">
      <c r="A1631" s="1"/>
      <c r="B1631" s="1"/>
      <c r="C1631" s="1"/>
      <c r="D1631" s="1"/>
      <c r="E1631" s="1"/>
      <c r="F1631" s="1"/>
      <c r="G1631" s="1"/>
      <c r="H1631" s="1"/>
      <c r="I1631" s="1"/>
      <c r="J1631" s="1"/>
      <c r="K1631" s="1"/>
      <c r="L1631" s="1"/>
      <c r="M1631" s="1"/>
      <c r="N1631" s="1"/>
      <c r="O1631" s="1"/>
      <c r="P1631" s="1"/>
      <c r="Q1631" s="1"/>
      <c r="R1631" s="1"/>
      <c r="S1631" s="1"/>
      <c r="T1631" s="1"/>
      <c r="U1631" s="1"/>
      <c r="V1631" s="1"/>
      <c r="W1631" s="1"/>
      <c r="X1631" s="1"/>
      <c r="Y1631" s="1"/>
      <c r="Z1631" s="1"/>
      <c r="AA1631" s="1"/>
      <c r="AB1631" s="1"/>
      <c r="AC1631" s="1"/>
      <c r="AD1631" s="1"/>
      <c r="AE1631" s="1"/>
      <c r="AF1631" s="1"/>
      <c r="AG1631" s="1"/>
      <c r="AH1631" s="1"/>
      <c r="AI1631" s="1"/>
      <c r="AJ1631" s="1"/>
      <c r="AK1631" s="1"/>
      <c r="AL1631" s="1"/>
      <c r="AM1631" s="1"/>
      <c r="AN1631" s="1"/>
      <c r="AO1631" s="1"/>
      <c r="AP1631" s="1"/>
      <c r="AQ1631" s="1"/>
      <c r="AR1631" s="1"/>
      <c r="AS1631" s="1"/>
      <c r="AT1631" s="1"/>
      <c r="AU1631" s="1"/>
      <c r="AV1631" s="1"/>
      <c r="AW1631" s="1"/>
      <c r="AX1631" s="1"/>
      <c r="AY1631" s="1"/>
      <c r="AZ1631" s="1"/>
      <c r="BA1631" s="1"/>
      <c r="BB1631" s="1"/>
      <c r="BC1631" s="1"/>
      <c r="BD1631" s="1"/>
      <c r="BE1631" s="1"/>
      <c r="BF1631" s="1"/>
      <c r="BG1631" s="1"/>
      <c r="BH1631" s="1"/>
      <c r="BI1631" s="1"/>
      <c r="BJ1631" s="1"/>
      <c r="BK1631" s="1"/>
      <c r="BL1631" s="1"/>
      <c r="BM1631" s="1"/>
      <c r="BN1631" s="1"/>
      <c r="BO1631" s="1"/>
      <c r="BP1631" s="1"/>
    </row>
    <row r="1632" spans="1:68">
      <c r="A1632" s="1"/>
      <c r="B1632" s="1"/>
      <c r="C1632" s="1"/>
      <c r="D1632" s="1"/>
      <c r="E1632" s="1"/>
      <c r="F1632" s="1"/>
      <c r="G1632" s="1"/>
      <c r="H1632" s="1"/>
      <c r="I1632" s="1"/>
      <c r="J1632" s="1"/>
      <c r="K1632" s="1"/>
      <c r="L1632" s="1"/>
      <c r="M1632" s="1"/>
      <c r="N1632" s="1"/>
      <c r="O1632" s="1"/>
      <c r="P1632" s="1"/>
      <c r="Q1632" s="1"/>
      <c r="R1632" s="1"/>
      <c r="S1632" s="1"/>
      <c r="T1632" s="1"/>
      <c r="U1632" s="1"/>
      <c r="V1632" s="1"/>
      <c r="W1632" s="1"/>
      <c r="X1632" s="1"/>
      <c r="Y1632" s="1"/>
      <c r="Z1632" s="1"/>
      <c r="AA1632" s="1"/>
      <c r="AB1632" s="1"/>
      <c r="AC1632" s="1"/>
      <c r="AD1632" s="1"/>
      <c r="AE1632" s="1"/>
      <c r="AF1632" s="1"/>
      <c r="AG1632" s="1"/>
      <c r="AH1632" s="1"/>
      <c r="AI1632" s="1"/>
      <c r="AJ1632" s="1"/>
      <c r="AK1632" s="1"/>
      <c r="AL1632" s="1"/>
      <c r="AM1632" s="1"/>
      <c r="AN1632" s="1"/>
      <c r="AO1632" s="1"/>
      <c r="AP1632" s="1"/>
      <c r="AQ1632" s="1"/>
      <c r="AR1632" s="1"/>
      <c r="AS1632" s="1"/>
      <c r="AT1632" s="1"/>
      <c r="AU1632" s="1"/>
      <c r="AV1632" s="1"/>
      <c r="AW1632" s="1"/>
      <c r="AX1632" s="1"/>
      <c r="AY1632" s="1"/>
      <c r="AZ1632" s="1"/>
      <c r="BA1632" s="1"/>
      <c r="BB1632" s="1"/>
      <c r="BC1632" s="1"/>
      <c r="BD1632" s="1"/>
      <c r="BE1632" s="1"/>
      <c r="BF1632" s="1"/>
      <c r="BG1632" s="1"/>
      <c r="BH1632" s="1"/>
      <c r="BI1632" s="1"/>
      <c r="BJ1632" s="1"/>
      <c r="BK1632" s="1"/>
      <c r="BL1632" s="1"/>
      <c r="BM1632" s="1"/>
      <c r="BN1632" s="1"/>
      <c r="BO1632" s="1"/>
      <c r="BP1632" s="1"/>
    </row>
    <row r="1633" spans="1:68">
      <c r="A1633" s="1"/>
      <c r="B1633" s="1"/>
      <c r="C1633" s="1"/>
      <c r="D1633" s="1"/>
      <c r="E1633" s="1"/>
      <c r="F1633" s="1"/>
      <c r="G1633" s="1"/>
      <c r="H1633" s="1"/>
      <c r="I1633" s="1"/>
      <c r="J1633" s="1"/>
      <c r="K1633" s="1"/>
      <c r="L1633" s="1"/>
      <c r="M1633" s="1"/>
      <c r="N1633" s="1"/>
      <c r="O1633" s="1"/>
      <c r="P1633" s="1"/>
      <c r="Q1633" s="1"/>
      <c r="R1633" s="1"/>
      <c r="S1633" s="1"/>
      <c r="T1633" s="1"/>
      <c r="U1633" s="1"/>
      <c r="V1633" s="1"/>
      <c r="W1633" s="1"/>
      <c r="X1633" s="1"/>
      <c r="Y1633" s="1"/>
      <c r="Z1633" s="1"/>
      <c r="AA1633" s="1"/>
      <c r="AB1633" s="1"/>
      <c r="AC1633" s="1"/>
      <c r="AD1633" s="1"/>
      <c r="AE1633" s="1"/>
      <c r="AF1633" s="1"/>
      <c r="AG1633" s="1"/>
      <c r="AH1633" s="1"/>
      <c r="AI1633" s="1"/>
      <c r="AJ1633" s="1"/>
      <c r="AK1633" s="1"/>
      <c r="AL1633" s="1"/>
      <c r="AM1633" s="1"/>
      <c r="AN1633" s="1"/>
      <c r="AO1633" s="1"/>
      <c r="AP1633" s="1"/>
      <c r="AQ1633" s="1"/>
      <c r="AR1633" s="1"/>
      <c r="AS1633" s="1"/>
      <c r="AT1633" s="1"/>
      <c r="AU1633" s="1"/>
      <c r="AV1633" s="1"/>
      <c r="AW1633" s="1"/>
      <c r="AX1633" s="1"/>
      <c r="AY1633" s="1"/>
      <c r="AZ1633" s="1"/>
      <c r="BA1633" s="1"/>
      <c r="BB1633" s="1"/>
      <c r="BC1633" s="1"/>
      <c r="BD1633" s="1"/>
      <c r="BE1633" s="1"/>
      <c r="BF1633" s="1"/>
      <c r="BG1633" s="1"/>
      <c r="BH1633" s="1"/>
      <c r="BI1633" s="1"/>
      <c r="BJ1633" s="1"/>
      <c r="BK1633" s="1"/>
      <c r="BL1633" s="1"/>
      <c r="BM1633" s="1"/>
      <c r="BN1633" s="1"/>
      <c r="BO1633" s="1"/>
      <c r="BP1633" s="1"/>
    </row>
    <row r="1634" spans="1:68">
      <c r="A1634" s="1"/>
      <c r="B1634" s="1"/>
      <c r="C1634" s="1"/>
      <c r="D1634" s="1"/>
      <c r="E1634" s="1"/>
      <c r="F1634" s="1"/>
      <c r="G1634" s="1"/>
      <c r="H1634" s="1"/>
      <c r="I1634" s="1"/>
      <c r="J1634" s="1"/>
      <c r="K1634" s="1"/>
      <c r="L1634" s="1"/>
      <c r="M1634" s="1"/>
      <c r="N1634" s="1"/>
      <c r="O1634" s="1"/>
      <c r="P1634" s="1"/>
      <c r="Q1634" s="1"/>
      <c r="R1634" s="1"/>
      <c r="S1634" s="1"/>
      <c r="T1634" s="1"/>
      <c r="U1634" s="1"/>
      <c r="V1634" s="1"/>
      <c r="W1634" s="1"/>
      <c r="X1634" s="1"/>
      <c r="Y1634" s="1"/>
      <c r="Z1634" s="1"/>
      <c r="AA1634" s="1"/>
      <c r="AB1634" s="1"/>
      <c r="AC1634" s="1"/>
      <c r="AD1634" s="1"/>
      <c r="AE1634" s="1"/>
      <c r="AF1634" s="1"/>
      <c r="AG1634" s="1"/>
      <c r="AH1634" s="1"/>
      <c r="AI1634" s="1"/>
      <c r="AJ1634" s="1"/>
      <c r="AK1634" s="1"/>
      <c r="AL1634" s="1"/>
      <c r="AM1634" s="1"/>
      <c r="AN1634" s="1"/>
      <c r="AO1634" s="1"/>
      <c r="AP1634" s="1"/>
      <c r="AQ1634" s="1"/>
      <c r="AR1634" s="1"/>
      <c r="AS1634" s="1"/>
      <c r="AT1634" s="1"/>
      <c r="AU1634" s="1"/>
      <c r="AV1634" s="1"/>
      <c r="AW1634" s="1"/>
      <c r="AX1634" s="1"/>
      <c r="AY1634" s="1"/>
      <c r="AZ1634" s="1"/>
      <c r="BA1634" s="1"/>
      <c r="BB1634" s="1"/>
      <c r="BC1634" s="1"/>
      <c r="BD1634" s="1"/>
      <c r="BE1634" s="1"/>
      <c r="BF1634" s="1"/>
      <c r="BG1634" s="1"/>
      <c r="BH1634" s="1"/>
      <c r="BI1634" s="1"/>
      <c r="BJ1634" s="1"/>
      <c r="BK1634" s="1"/>
      <c r="BL1634" s="1"/>
      <c r="BM1634" s="1"/>
      <c r="BN1634" s="1"/>
      <c r="BO1634" s="1"/>
      <c r="BP1634" s="1"/>
    </row>
    <row r="1635" spans="1:68">
      <c r="A1635" s="1"/>
      <c r="B1635" s="1"/>
      <c r="C1635" s="1"/>
      <c r="D1635" s="1"/>
      <c r="E1635" s="1"/>
      <c r="F1635" s="1"/>
      <c r="G1635" s="1"/>
      <c r="H1635" s="1"/>
      <c r="I1635" s="1"/>
      <c r="J1635" s="1"/>
      <c r="K1635" s="1"/>
      <c r="L1635" s="1"/>
      <c r="M1635" s="1"/>
      <c r="N1635" s="1"/>
      <c r="O1635" s="1"/>
      <c r="P1635" s="1"/>
      <c r="Q1635" s="1"/>
      <c r="R1635" s="1"/>
      <c r="S1635" s="1"/>
      <c r="T1635" s="1"/>
      <c r="U1635" s="1"/>
      <c r="V1635" s="1"/>
      <c r="W1635" s="1"/>
      <c r="X1635" s="1"/>
      <c r="Y1635" s="1"/>
      <c r="Z1635" s="1"/>
      <c r="AA1635" s="1"/>
      <c r="AB1635" s="1"/>
      <c r="AC1635" s="1"/>
      <c r="AD1635" s="1"/>
      <c r="AE1635" s="1"/>
      <c r="AF1635" s="1"/>
      <c r="AG1635" s="1"/>
      <c r="AH1635" s="1"/>
      <c r="AI1635" s="1"/>
      <c r="AJ1635" s="1"/>
      <c r="AK1635" s="1"/>
      <c r="AL1635" s="1"/>
      <c r="AM1635" s="1"/>
      <c r="AN1635" s="1"/>
      <c r="AO1635" s="1"/>
      <c r="AP1635" s="1"/>
      <c r="AQ1635" s="1"/>
      <c r="AR1635" s="1"/>
      <c r="AS1635" s="1"/>
      <c r="AT1635" s="1"/>
      <c r="AU1635" s="1"/>
      <c r="AV1635" s="1"/>
      <c r="AW1635" s="1"/>
      <c r="AX1635" s="1"/>
      <c r="AY1635" s="1"/>
      <c r="AZ1635" s="1"/>
      <c r="BA1635" s="1"/>
      <c r="BB1635" s="1"/>
      <c r="BC1635" s="1"/>
      <c r="BD1635" s="1"/>
      <c r="BE1635" s="1"/>
      <c r="BF1635" s="1"/>
      <c r="BG1635" s="1"/>
      <c r="BH1635" s="1"/>
      <c r="BI1635" s="1"/>
      <c r="BJ1635" s="1"/>
      <c r="BK1635" s="1"/>
      <c r="BL1635" s="1"/>
      <c r="BM1635" s="1"/>
      <c r="BN1635" s="1"/>
      <c r="BO1635" s="1"/>
      <c r="BP1635" s="1"/>
    </row>
    <row r="1636" spans="1:68">
      <c r="A1636" s="1"/>
      <c r="B1636" s="1"/>
      <c r="C1636" s="1"/>
      <c r="D1636" s="1"/>
      <c r="E1636" s="1"/>
      <c r="F1636" s="1"/>
      <c r="G1636" s="1"/>
      <c r="H1636" s="1"/>
      <c r="I1636" s="1"/>
      <c r="J1636" s="1"/>
      <c r="K1636" s="1"/>
      <c r="L1636" s="1"/>
      <c r="M1636" s="1"/>
      <c r="N1636" s="1"/>
      <c r="O1636" s="1"/>
      <c r="P1636" s="1"/>
      <c r="Q1636" s="1"/>
      <c r="R1636" s="1"/>
      <c r="S1636" s="1"/>
      <c r="T1636" s="1"/>
      <c r="U1636" s="1"/>
      <c r="V1636" s="1"/>
      <c r="W1636" s="1"/>
      <c r="X1636" s="1"/>
      <c r="Y1636" s="1"/>
      <c r="Z1636" s="1"/>
      <c r="AA1636" s="1"/>
      <c r="AB1636" s="1"/>
      <c r="AC1636" s="1"/>
      <c r="AD1636" s="1"/>
      <c r="AE1636" s="1"/>
      <c r="AF1636" s="1"/>
      <c r="AG1636" s="1"/>
      <c r="AH1636" s="1"/>
      <c r="AI1636" s="1"/>
      <c r="AJ1636" s="1"/>
      <c r="AK1636" s="1"/>
      <c r="AL1636" s="1"/>
      <c r="AM1636" s="1"/>
      <c r="AN1636" s="1"/>
      <c r="AO1636" s="1"/>
      <c r="AP1636" s="1"/>
      <c r="AQ1636" s="1"/>
      <c r="AR1636" s="1"/>
      <c r="AS1636" s="1"/>
      <c r="AT1636" s="1"/>
      <c r="AU1636" s="1"/>
      <c r="AV1636" s="1"/>
      <c r="AW1636" s="1"/>
      <c r="AX1636" s="1"/>
      <c r="AY1636" s="1"/>
      <c r="AZ1636" s="1"/>
      <c r="BA1636" s="1"/>
      <c r="BB1636" s="1"/>
      <c r="BC1636" s="1"/>
      <c r="BD1636" s="1"/>
      <c r="BE1636" s="1"/>
      <c r="BF1636" s="1"/>
      <c r="BG1636" s="1"/>
      <c r="BH1636" s="1"/>
      <c r="BI1636" s="1"/>
      <c r="BJ1636" s="1"/>
      <c r="BK1636" s="1"/>
      <c r="BL1636" s="1"/>
      <c r="BM1636" s="1"/>
      <c r="BN1636" s="1"/>
      <c r="BO1636" s="1"/>
      <c r="BP1636" s="1"/>
    </row>
    <row r="1637" spans="1:68">
      <c r="A1637" s="1"/>
      <c r="B1637" s="1"/>
      <c r="C1637" s="1"/>
      <c r="D1637" s="1"/>
      <c r="E1637" s="1"/>
      <c r="F1637" s="1"/>
      <c r="G1637" s="1"/>
      <c r="H1637" s="1"/>
      <c r="I1637" s="1"/>
      <c r="J1637" s="1"/>
      <c r="K1637" s="1"/>
      <c r="L1637" s="1"/>
      <c r="M1637" s="1"/>
      <c r="N1637" s="1"/>
      <c r="O1637" s="1"/>
      <c r="P1637" s="1"/>
      <c r="Q1637" s="1"/>
      <c r="R1637" s="1"/>
      <c r="S1637" s="1"/>
      <c r="T1637" s="1"/>
      <c r="U1637" s="1"/>
      <c r="V1637" s="1"/>
      <c r="W1637" s="1"/>
      <c r="X1637" s="1"/>
      <c r="Y1637" s="1"/>
      <c r="Z1637" s="1"/>
      <c r="AA1637" s="1"/>
      <c r="AB1637" s="1"/>
      <c r="AC1637" s="1"/>
      <c r="AD1637" s="1"/>
      <c r="AE1637" s="1"/>
      <c r="AF1637" s="1"/>
      <c r="AG1637" s="1"/>
      <c r="AH1637" s="1"/>
      <c r="AI1637" s="1"/>
      <c r="AJ1637" s="1"/>
      <c r="AK1637" s="1"/>
      <c r="AL1637" s="1"/>
      <c r="AM1637" s="1"/>
      <c r="AN1637" s="1"/>
      <c r="AO1637" s="1"/>
      <c r="AP1637" s="1"/>
      <c r="AQ1637" s="1"/>
      <c r="AR1637" s="1"/>
      <c r="AS1637" s="1"/>
      <c r="AT1637" s="1"/>
      <c r="AU1637" s="1"/>
      <c r="AV1637" s="1"/>
      <c r="AW1637" s="1"/>
      <c r="AX1637" s="1"/>
      <c r="AY1637" s="1"/>
      <c r="AZ1637" s="1"/>
      <c r="BA1637" s="1"/>
      <c r="BB1637" s="1"/>
      <c r="BC1637" s="1"/>
      <c r="BD1637" s="1"/>
      <c r="BE1637" s="1"/>
      <c r="BF1637" s="1"/>
      <c r="BG1637" s="1"/>
      <c r="BH1637" s="1"/>
      <c r="BI1637" s="1"/>
      <c r="BJ1637" s="1"/>
      <c r="BK1637" s="1"/>
      <c r="BL1637" s="1"/>
      <c r="BM1637" s="1"/>
      <c r="BN1637" s="1"/>
      <c r="BO1637" s="1"/>
      <c r="BP1637" s="1"/>
    </row>
    <row r="1638" spans="1:68">
      <c r="A1638" s="1"/>
      <c r="B1638" s="1"/>
      <c r="C1638" s="1"/>
      <c r="D1638" s="1"/>
      <c r="E1638" s="1"/>
      <c r="F1638" s="1"/>
      <c r="G1638" s="1"/>
      <c r="H1638" s="1"/>
      <c r="I1638" s="1"/>
      <c r="J1638" s="1"/>
      <c r="K1638" s="1"/>
      <c r="L1638" s="1"/>
      <c r="M1638" s="1"/>
      <c r="N1638" s="1"/>
      <c r="O1638" s="1"/>
      <c r="P1638" s="1"/>
      <c r="Q1638" s="1"/>
      <c r="R1638" s="1"/>
      <c r="S1638" s="1"/>
      <c r="T1638" s="1"/>
      <c r="U1638" s="1"/>
      <c r="V1638" s="1"/>
      <c r="W1638" s="1"/>
      <c r="X1638" s="1"/>
      <c r="Y1638" s="1"/>
      <c r="Z1638" s="1"/>
      <c r="AA1638" s="1"/>
      <c r="AB1638" s="1"/>
      <c r="AC1638" s="1"/>
      <c r="AD1638" s="1"/>
      <c r="AE1638" s="1"/>
      <c r="AF1638" s="1"/>
      <c r="AG1638" s="1"/>
      <c r="AH1638" s="1"/>
      <c r="AI1638" s="1"/>
      <c r="AJ1638" s="1"/>
      <c r="AK1638" s="1"/>
      <c r="AL1638" s="1"/>
      <c r="AM1638" s="1"/>
      <c r="AN1638" s="1"/>
      <c r="AO1638" s="1"/>
      <c r="AP1638" s="1"/>
      <c r="AQ1638" s="1"/>
      <c r="AR1638" s="1"/>
      <c r="AS1638" s="1"/>
      <c r="AT1638" s="1"/>
      <c r="AU1638" s="1"/>
      <c r="AV1638" s="1"/>
      <c r="AW1638" s="1"/>
      <c r="AX1638" s="1"/>
      <c r="AY1638" s="1"/>
      <c r="AZ1638" s="1"/>
      <c r="BA1638" s="1"/>
      <c r="BB1638" s="1"/>
      <c r="BC1638" s="1"/>
      <c r="BD1638" s="1"/>
      <c r="BE1638" s="1"/>
      <c r="BF1638" s="1"/>
      <c r="BG1638" s="1"/>
      <c r="BH1638" s="1"/>
      <c r="BI1638" s="1"/>
      <c r="BJ1638" s="1"/>
      <c r="BK1638" s="1"/>
      <c r="BL1638" s="1"/>
      <c r="BM1638" s="1"/>
      <c r="BN1638" s="1"/>
      <c r="BO1638" s="1"/>
      <c r="BP1638" s="1"/>
    </row>
    <row r="1639" spans="1:68">
      <c r="A1639" s="1"/>
      <c r="B1639" s="1"/>
      <c r="C1639" s="1"/>
      <c r="D1639" s="1"/>
      <c r="E1639" s="1"/>
      <c r="F1639" s="1"/>
      <c r="G1639" s="1"/>
      <c r="H1639" s="1"/>
      <c r="I1639" s="1"/>
      <c r="J1639" s="1"/>
      <c r="K1639" s="1"/>
      <c r="L1639" s="1"/>
      <c r="M1639" s="1"/>
      <c r="N1639" s="1"/>
      <c r="O1639" s="1"/>
      <c r="P1639" s="1"/>
      <c r="Q1639" s="1"/>
      <c r="R1639" s="1"/>
      <c r="S1639" s="1"/>
      <c r="T1639" s="1"/>
      <c r="U1639" s="1"/>
      <c r="V1639" s="1"/>
      <c r="W1639" s="1"/>
      <c r="X1639" s="1"/>
      <c r="Y1639" s="1"/>
      <c r="Z1639" s="1"/>
      <c r="AA1639" s="1"/>
      <c r="AB1639" s="1"/>
      <c r="AC1639" s="1"/>
      <c r="AD1639" s="1"/>
      <c r="AE1639" s="1"/>
      <c r="AF1639" s="1"/>
      <c r="AG1639" s="1"/>
      <c r="AH1639" s="1"/>
      <c r="AI1639" s="1"/>
      <c r="AJ1639" s="1"/>
      <c r="AK1639" s="1"/>
      <c r="AL1639" s="1"/>
      <c r="AM1639" s="1"/>
      <c r="AN1639" s="1"/>
      <c r="AO1639" s="1"/>
      <c r="AP1639" s="1"/>
      <c r="AQ1639" s="1"/>
      <c r="AR1639" s="1"/>
      <c r="AS1639" s="1"/>
      <c r="AT1639" s="1"/>
      <c r="AU1639" s="1"/>
      <c r="AV1639" s="1"/>
      <c r="AW1639" s="1"/>
      <c r="AX1639" s="1"/>
      <c r="AY1639" s="1"/>
      <c r="AZ1639" s="1"/>
      <c r="BA1639" s="1"/>
      <c r="BB1639" s="1"/>
      <c r="BC1639" s="1"/>
      <c r="BD1639" s="1"/>
      <c r="BE1639" s="1"/>
      <c r="BF1639" s="1"/>
      <c r="BG1639" s="1"/>
      <c r="BH1639" s="1"/>
      <c r="BI1639" s="1"/>
      <c r="BJ1639" s="1"/>
      <c r="BK1639" s="1"/>
      <c r="BL1639" s="1"/>
      <c r="BM1639" s="1"/>
      <c r="BN1639" s="1"/>
      <c r="BO1639" s="1"/>
      <c r="BP1639" s="1"/>
    </row>
    <row r="1640" spans="1:68">
      <c r="A1640" s="1"/>
      <c r="B1640" s="1"/>
      <c r="C1640" s="1"/>
      <c r="D1640" s="1"/>
      <c r="E1640" s="1"/>
      <c r="F1640" s="1"/>
      <c r="G1640" s="1"/>
      <c r="H1640" s="1"/>
      <c r="I1640" s="1"/>
      <c r="J1640" s="1"/>
      <c r="K1640" s="1"/>
      <c r="L1640" s="1"/>
      <c r="M1640" s="1"/>
      <c r="N1640" s="1"/>
      <c r="O1640" s="1"/>
      <c r="P1640" s="1"/>
      <c r="Q1640" s="1"/>
      <c r="R1640" s="1"/>
      <c r="S1640" s="1"/>
      <c r="T1640" s="1"/>
      <c r="U1640" s="1"/>
      <c r="V1640" s="1"/>
      <c r="W1640" s="1"/>
      <c r="X1640" s="1"/>
      <c r="Y1640" s="1"/>
      <c r="Z1640" s="1"/>
      <c r="AA1640" s="1"/>
      <c r="AB1640" s="1"/>
      <c r="AC1640" s="1"/>
      <c r="AD1640" s="1"/>
      <c r="AE1640" s="1"/>
      <c r="AF1640" s="1"/>
      <c r="AG1640" s="1"/>
      <c r="AH1640" s="1"/>
      <c r="AI1640" s="1"/>
      <c r="AJ1640" s="1"/>
      <c r="AK1640" s="1"/>
      <c r="AL1640" s="1"/>
      <c r="AM1640" s="1"/>
      <c r="AN1640" s="1"/>
      <c r="AO1640" s="1"/>
      <c r="AP1640" s="1"/>
      <c r="AQ1640" s="1"/>
      <c r="AR1640" s="1"/>
      <c r="AS1640" s="1"/>
      <c r="AT1640" s="1"/>
      <c r="AU1640" s="1"/>
      <c r="AV1640" s="1"/>
      <c r="AW1640" s="1"/>
      <c r="AX1640" s="1"/>
      <c r="AY1640" s="1"/>
      <c r="AZ1640" s="1"/>
      <c r="BA1640" s="1"/>
      <c r="BB1640" s="1"/>
      <c r="BC1640" s="1"/>
      <c r="BD1640" s="1"/>
      <c r="BE1640" s="1"/>
      <c r="BF1640" s="1"/>
      <c r="BG1640" s="1"/>
      <c r="BH1640" s="1"/>
      <c r="BI1640" s="1"/>
      <c r="BJ1640" s="1"/>
      <c r="BK1640" s="1"/>
      <c r="BL1640" s="1"/>
      <c r="BM1640" s="1"/>
      <c r="BN1640" s="1"/>
      <c r="BO1640" s="1"/>
      <c r="BP1640" s="1"/>
    </row>
    <row r="1641" spans="1:68">
      <c r="A1641" s="1"/>
      <c r="B1641" s="1"/>
      <c r="C1641" s="1"/>
      <c r="D1641" s="1"/>
      <c r="E1641" s="1"/>
      <c r="F1641" s="1"/>
      <c r="G1641" s="1"/>
      <c r="H1641" s="1"/>
      <c r="I1641" s="1"/>
      <c r="J1641" s="1"/>
      <c r="K1641" s="1"/>
      <c r="L1641" s="1"/>
      <c r="M1641" s="1"/>
      <c r="N1641" s="1"/>
      <c r="O1641" s="1"/>
      <c r="P1641" s="1"/>
      <c r="Q1641" s="1"/>
      <c r="R1641" s="1"/>
      <c r="S1641" s="1"/>
      <c r="T1641" s="1"/>
      <c r="U1641" s="1"/>
      <c r="V1641" s="1"/>
      <c r="W1641" s="1"/>
      <c r="X1641" s="1"/>
      <c r="Y1641" s="1"/>
      <c r="Z1641" s="1"/>
      <c r="AA1641" s="1"/>
      <c r="AB1641" s="1"/>
      <c r="AC1641" s="1"/>
      <c r="AD1641" s="1"/>
      <c r="AE1641" s="1"/>
      <c r="AF1641" s="1"/>
      <c r="AG1641" s="1"/>
      <c r="AH1641" s="1"/>
      <c r="AI1641" s="1"/>
      <c r="AJ1641" s="1"/>
      <c r="AK1641" s="1"/>
      <c r="AL1641" s="1"/>
      <c r="AM1641" s="1"/>
      <c r="AN1641" s="1"/>
      <c r="AO1641" s="1"/>
      <c r="AP1641" s="1"/>
      <c r="AQ1641" s="1"/>
      <c r="AR1641" s="1"/>
      <c r="AS1641" s="1"/>
      <c r="AT1641" s="1"/>
      <c r="AU1641" s="1"/>
      <c r="AV1641" s="1"/>
      <c r="AW1641" s="1"/>
      <c r="AX1641" s="1"/>
      <c r="AY1641" s="1"/>
      <c r="AZ1641" s="1"/>
      <c r="BA1641" s="1"/>
      <c r="BB1641" s="1"/>
      <c r="BC1641" s="1"/>
      <c r="BD1641" s="1"/>
      <c r="BE1641" s="1"/>
      <c r="BF1641" s="1"/>
      <c r="BG1641" s="1"/>
      <c r="BH1641" s="1"/>
      <c r="BI1641" s="1"/>
      <c r="BJ1641" s="1"/>
      <c r="BK1641" s="1"/>
      <c r="BL1641" s="1"/>
      <c r="BM1641" s="1"/>
      <c r="BN1641" s="1"/>
      <c r="BO1641" s="1"/>
      <c r="BP1641" s="1"/>
    </row>
    <row r="1642" spans="1:68">
      <c r="A1642" s="1"/>
      <c r="B1642" s="1"/>
      <c r="C1642" s="1"/>
      <c r="D1642" s="1"/>
      <c r="E1642" s="1"/>
      <c r="F1642" s="1"/>
      <c r="G1642" s="1"/>
      <c r="H1642" s="1"/>
      <c r="I1642" s="1"/>
      <c r="J1642" s="1"/>
      <c r="K1642" s="1"/>
      <c r="L1642" s="1"/>
      <c r="M1642" s="1"/>
      <c r="N1642" s="1"/>
      <c r="O1642" s="1"/>
      <c r="P1642" s="1"/>
      <c r="Q1642" s="1"/>
      <c r="R1642" s="1"/>
      <c r="S1642" s="1"/>
      <c r="T1642" s="1"/>
      <c r="U1642" s="1"/>
      <c r="V1642" s="1"/>
      <c r="W1642" s="1"/>
      <c r="X1642" s="1"/>
      <c r="Y1642" s="1"/>
      <c r="Z1642" s="1"/>
      <c r="AA1642" s="1"/>
      <c r="AB1642" s="1"/>
      <c r="AC1642" s="1"/>
      <c r="AD1642" s="1"/>
      <c r="AE1642" s="1"/>
      <c r="AF1642" s="1"/>
      <c r="AG1642" s="1"/>
      <c r="AH1642" s="1"/>
      <c r="AI1642" s="1"/>
      <c r="AJ1642" s="1"/>
      <c r="AK1642" s="1"/>
      <c r="AL1642" s="1"/>
      <c r="AM1642" s="1"/>
      <c r="AN1642" s="1"/>
      <c r="AO1642" s="1"/>
      <c r="AP1642" s="1"/>
      <c r="AQ1642" s="1"/>
      <c r="AR1642" s="1"/>
      <c r="AS1642" s="1"/>
      <c r="AT1642" s="1"/>
      <c r="AU1642" s="1"/>
      <c r="AV1642" s="1"/>
      <c r="AW1642" s="1"/>
      <c r="AX1642" s="1"/>
      <c r="AY1642" s="1"/>
      <c r="AZ1642" s="1"/>
      <c r="BA1642" s="1"/>
      <c r="BB1642" s="1"/>
      <c r="BC1642" s="1"/>
      <c r="BD1642" s="1"/>
      <c r="BE1642" s="1"/>
      <c r="BF1642" s="1"/>
      <c r="BG1642" s="1"/>
      <c r="BH1642" s="1"/>
      <c r="BI1642" s="1"/>
      <c r="BJ1642" s="1"/>
      <c r="BK1642" s="1"/>
      <c r="BL1642" s="1"/>
      <c r="BM1642" s="1"/>
      <c r="BN1642" s="1"/>
      <c r="BO1642" s="1"/>
      <c r="BP1642" s="1"/>
    </row>
    <row r="1643" spans="1:68">
      <c r="A1643" s="1"/>
      <c r="B1643" s="1"/>
      <c r="C1643" s="1"/>
      <c r="D1643" s="1"/>
      <c r="E1643" s="1"/>
      <c r="F1643" s="1"/>
      <c r="G1643" s="1"/>
      <c r="H1643" s="1"/>
      <c r="I1643" s="1"/>
      <c r="J1643" s="1"/>
      <c r="K1643" s="1"/>
      <c r="L1643" s="1"/>
      <c r="M1643" s="1"/>
      <c r="N1643" s="1"/>
      <c r="O1643" s="1"/>
      <c r="P1643" s="1"/>
      <c r="Q1643" s="1"/>
      <c r="R1643" s="1"/>
      <c r="S1643" s="1"/>
      <c r="T1643" s="1"/>
      <c r="U1643" s="1"/>
      <c r="V1643" s="1"/>
      <c r="W1643" s="1"/>
      <c r="X1643" s="1"/>
      <c r="Y1643" s="1"/>
      <c r="Z1643" s="1"/>
      <c r="AA1643" s="1"/>
      <c r="AB1643" s="1"/>
      <c r="AC1643" s="1"/>
      <c r="AD1643" s="1"/>
      <c r="AE1643" s="1"/>
      <c r="AF1643" s="1"/>
      <c r="AG1643" s="1"/>
      <c r="AH1643" s="1"/>
      <c r="AI1643" s="1"/>
      <c r="AJ1643" s="1"/>
      <c r="AK1643" s="1"/>
      <c r="AL1643" s="1"/>
      <c r="AM1643" s="1"/>
      <c r="AN1643" s="1"/>
      <c r="AO1643" s="1"/>
      <c r="AP1643" s="1"/>
      <c r="AQ1643" s="1"/>
      <c r="AR1643" s="1"/>
      <c r="AS1643" s="1"/>
      <c r="AT1643" s="1"/>
      <c r="AU1643" s="1"/>
      <c r="AV1643" s="1"/>
      <c r="AW1643" s="1"/>
      <c r="AX1643" s="1"/>
      <c r="AY1643" s="1"/>
      <c r="AZ1643" s="1"/>
      <c r="BA1643" s="1"/>
      <c r="BB1643" s="1"/>
      <c r="BC1643" s="1"/>
      <c r="BD1643" s="1"/>
      <c r="BE1643" s="1"/>
      <c r="BF1643" s="1"/>
      <c r="BG1643" s="1"/>
      <c r="BH1643" s="1"/>
      <c r="BI1643" s="1"/>
      <c r="BJ1643" s="1"/>
      <c r="BK1643" s="1"/>
      <c r="BL1643" s="1"/>
      <c r="BM1643" s="1"/>
      <c r="BN1643" s="1"/>
      <c r="BO1643" s="1"/>
      <c r="BP1643" s="1"/>
    </row>
    <row r="1644" spans="1:68">
      <c r="A1644" s="1"/>
      <c r="B1644" s="1"/>
      <c r="C1644" s="1"/>
      <c r="D1644" s="1"/>
      <c r="E1644" s="1"/>
      <c r="F1644" s="1"/>
      <c r="G1644" s="1"/>
      <c r="H1644" s="1"/>
      <c r="I1644" s="1"/>
      <c r="J1644" s="1"/>
      <c r="K1644" s="1"/>
      <c r="L1644" s="1"/>
      <c r="M1644" s="1"/>
      <c r="N1644" s="1"/>
      <c r="O1644" s="1"/>
      <c r="P1644" s="1"/>
      <c r="Q1644" s="1"/>
      <c r="R1644" s="1"/>
      <c r="S1644" s="1"/>
      <c r="T1644" s="1"/>
      <c r="U1644" s="1"/>
      <c r="V1644" s="1"/>
      <c r="W1644" s="1"/>
      <c r="X1644" s="1"/>
      <c r="Y1644" s="1"/>
      <c r="Z1644" s="1"/>
      <c r="AA1644" s="1"/>
      <c r="AB1644" s="1"/>
      <c r="AC1644" s="1"/>
      <c r="AD1644" s="1"/>
      <c r="AE1644" s="1"/>
      <c r="AF1644" s="1"/>
      <c r="AG1644" s="1"/>
      <c r="AH1644" s="1"/>
      <c r="AI1644" s="1"/>
      <c r="AJ1644" s="1"/>
      <c r="AK1644" s="1"/>
      <c r="AL1644" s="1"/>
      <c r="AM1644" s="1"/>
      <c r="AN1644" s="1"/>
      <c r="AO1644" s="1"/>
      <c r="AP1644" s="1"/>
      <c r="AQ1644" s="1"/>
      <c r="AR1644" s="1"/>
      <c r="AS1644" s="1"/>
      <c r="AT1644" s="1"/>
      <c r="AU1644" s="1"/>
      <c r="AV1644" s="1"/>
      <c r="AW1644" s="1"/>
      <c r="AX1644" s="1"/>
      <c r="AY1644" s="1"/>
      <c r="AZ1644" s="1"/>
      <c r="BA1644" s="1"/>
      <c r="BB1644" s="1"/>
      <c r="BC1644" s="1"/>
      <c r="BD1644" s="1"/>
      <c r="BE1644" s="1"/>
      <c r="BF1644" s="1"/>
      <c r="BG1644" s="1"/>
      <c r="BH1644" s="1"/>
      <c r="BI1644" s="1"/>
      <c r="BJ1644" s="1"/>
      <c r="BK1644" s="1"/>
      <c r="BL1644" s="1"/>
      <c r="BM1644" s="1"/>
      <c r="BN1644" s="1"/>
      <c r="BO1644" s="1"/>
      <c r="BP1644" s="1"/>
    </row>
    <row r="1645" spans="1:68">
      <c r="A1645" s="1"/>
      <c r="B1645" s="1"/>
      <c r="C1645" s="1"/>
      <c r="D1645" s="1"/>
      <c r="E1645" s="1"/>
      <c r="F1645" s="1"/>
      <c r="G1645" s="1"/>
      <c r="H1645" s="1"/>
      <c r="I1645" s="1"/>
      <c r="J1645" s="1"/>
      <c r="K1645" s="1"/>
      <c r="L1645" s="1"/>
      <c r="M1645" s="1"/>
      <c r="N1645" s="1"/>
      <c r="O1645" s="1"/>
      <c r="P1645" s="1"/>
      <c r="Q1645" s="1"/>
      <c r="R1645" s="1"/>
      <c r="S1645" s="1"/>
      <c r="T1645" s="1"/>
      <c r="U1645" s="1"/>
      <c r="V1645" s="1"/>
      <c r="W1645" s="1"/>
      <c r="X1645" s="1"/>
      <c r="Y1645" s="1"/>
      <c r="Z1645" s="1"/>
      <c r="AA1645" s="1"/>
      <c r="AB1645" s="1"/>
      <c r="AC1645" s="1"/>
      <c r="AD1645" s="1"/>
      <c r="AE1645" s="1"/>
      <c r="AF1645" s="1"/>
      <c r="AG1645" s="1"/>
      <c r="AH1645" s="1"/>
      <c r="AI1645" s="1"/>
      <c r="AJ1645" s="1"/>
      <c r="AK1645" s="1"/>
      <c r="AL1645" s="1"/>
      <c r="AM1645" s="1"/>
      <c r="AN1645" s="1"/>
      <c r="AO1645" s="1"/>
      <c r="AP1645" s="1"/>
      <c r="AQ1645" s="1"/>
      <c r="AR1645" s="1"/>
      <c r="AS1645" s="1"/>
      <c r="AT1645" s="1"/>
      <c r="AU1645" s="1"/>
      <c r="AV1645" s="1"/>
      <c r="AW1645" s="1"/>
      <c r="AX1645" s="1"/>
      <c r="AY1645" s="1"/>
      <c r="AZ1645" s="1"/>
      <c r="BA1645" s="1"/>
      <c r="BB1645" s="1"/>
      <c r="BC1645" s="1"/>
      <c r="BD1645" s="1"/>
      <c r="BE1645" s="1"/>
      <c r="BF1645" s="1"/>
      <c r="BG1645" s="1"/>
      <c r="BH1645" s="1"/>
      <c r="BI1645" s="1"/>
      <c r="BJ1645" s="1"/>
      <c r="BK1645" s="1"/>
      <c r="BL1645" s="1"/>
      <c r="BM1645" s="1"/>
      <c r="BN1645" s="1"/>
      <c r="BO1645" s="1"/>
      <c r="BP1645" s="1"/>
    </row>
    <row r="1646" spans="1:68">
      <c r="A1646" s="1"/>
      <c r="B1646" s="1"/>
      <c r="C1646" s="1"/>
      <c r="D1646" s="1"/>
      <c r="E1646" s="1"/>
      <c r="F1646" s="1"/>
      <c r="G1646" s="1"/>
      <c r="H1646" s="1"/>
      <c r="I1646" s="1"/>
      <c r="J1646" s="1"/>
      <c r="K1646" s="1"/>
      <c r="L1646" s="1"/>
      <c r="M1646" s="1"/>
      <c r="N1646" s="1"/>
      <c r="O1646" s="1"/>
      <c r="P1646" s="1"/>
      <c r="Q1646" s="1"/>
      <c r="R1646" s="1"/>
      <c r="S1646" s="1"/>
      <c r="T1646" s="1"/>
      <c r="U1646" s="1"/>
      <c r="V1646" s="1"/>
      <c r="W1646" s="1"/>
      <c r="X1646" s="1"/>
      <c r="Y1646" s="1"/>
      <c r="Z1646" s="1"/>
      <c r="AA1646" s="1"/>
      <c r="AB1646" s="1"/>
      <c r="AC1646" s="1"/>
      <c r="AD1646" s="1"/>
      <c r="AE1646" s="1"/>
      <c r="AF1646" s="1"/>
      <c r="AG1646" s="1"/>
      <c r="AH1646" s="1"/>
      <c r="AI1646" s="1"/>
      <c r="AJ1646" s="1"/>
      <c r="AK1646" s="1"/>
      <c r="AL1646" s="1"/>
      <c r="AM1646" s="1"/>
      <c r="AN1646" s="1"/>
      <c r="AO1646" s="1"/>
      <c r="AP1646" s="1"/>
      <c r="AQ1646" s="1"/>
      <c r="AR1646" s="1"/>
      <c r="AS1646" s="1"/>
      <c r="AT1646" s="1"/>
      <c r="AU1646" s="1"/>
      <c r="AV1646" s="1"/>
      <c r="AW1646" s="1"/>
      <c r="AX1646" s="1"/>
      <c r="AY1646" s="1"/>
      <c r="AZ1646" s="1"/>
      <c r="BA1646" s="1"/>
      <c r="BB1646" s="1"/>
      <c r="BC1646" s="1"/>
      <c r="BD1646" s="1"/>
      <c r="BE1646" s="1"/>
      <c r="BF1646" s="1"/>
      <c r="BG1646" s="1"/>
      <c r="BH1646" s="1"/>
      <c r="BI1646" s="1"/>
      <c r="BJ1646" s="1"/>
      <c r="BK1646" s="1"/>
      <c r="BL1646" s="1"/>
      <c r="BM1646" s="1"/>
      <c r="BN1646" s="1"/>
      <c r="BO1646" s="1"/>
      <c r="BP1646" s="1"/>
    </row>
    <row r="1647" spans="1:68">
      <c r="A1647" s="1"/>
      <c r="B1647" s="1"/>
      <c r="C1647" s="1"/>
      <c r="D1647" s="1"/>
      <c r="E1647" s="1"/>
      <c r="F1647" s="1"/>
      <c r="G1647" s="1"/>
      <c r="H1647" s="1"/>
      <c r="I1647" s="1"/>
      <c r="J1647" s="1"/>
      <c r="K1647" s="1"/>
      <c r="L1647" s="1"/>
      <c r="M1647" s="1"/>
      <c r="N1647" s="1"/>
      <c r="O1647" s="1"/>
      <c r="P1647" s="1"/>
      <c r="Q1647" s="1"/>
      <c r="R1647" s="1"/>
      <c r="S1647" s="1"/>
      <c r="T1647" s="1"/>
      <c r="U1647" s="1"/>
      <c r="V1647" s="1"/>
      <c r="W1647" s="1"/>
      <c r="X1647" s="1"/>
      <c r="Y1647" s="1"/>
      <c r="Z1647" s="1"/>
      <c r="AA1647" s="1"/>
      <c r="AB1647" s="1"/>
      <c r="AC1647" s="1"/>
      <c r="AD1647" s="1"/>
      <c r="AE1647" s="1"/>
      <c r="AF1647" s="1"/>
      <c r="AG1647" s="1"/>
      <c r="AH1647" s="1"/>
      <c r="AI1647" s="1"/>
      <c r="AJ1647" s="1"/>
      <c r="AK1647" s="1"/>
      <c r="AL1647" s="1"/>
      <c r="AM1647" s="1"/>
      <c r="AN1647" s="1"/>
      <c r="AO1647" s="1"/>
      <c r="AP1647" s="1"/>
      <c r="AQ1647" s="1"/>
      <c r="AR1647" s="1"/>
      <c r="AS1647" s="1"/>
      <c r="AT1647" s="1"/>
      <c r="AU1647" s="1"/>
      <c r="AV1647" s="1"/>
      <c r="AW1647" s="1"/>
      <c r="AX1647" s="1"/>
      <c r="AY1647" s="1"/>
      <c r="AZ1647" s="1"/>
      <c r="BA1647" s="1"/>
      <c r="BB1647" s="1"/>
      <c r="BC1647" s="1"/>
      <c r="BD1647" s="1"/>
      <c r="BE1647" s="1"/>
      <c r="BF1647" s="1"/>
      <c r="BG1647" s="1"/>
      <c r="BH1647" s="1"/>
      <c r="BI1647" s="1"/>
      <c r="BJ1647" s="1"/>
      <c r="BK1647" s="1"/>
      <c r="BL1647" s="1"/>
      <c r="BM1647" s="1"/>
      <c r="BN1647" s="1"/>
      <c r="BO1647" s="1"/>
      <c r="BP1647" s="1"/>
    </row>
    <row r="1648" spans="1:68">
      <c r="A1648" s="1"/>
      <c r="B1648" s="1"/>
      <c r="C1648" s="1"/>
      <c r="D1648" s="1"/>
      <c r="E1648" s="1"/>
      <c r="F1648" s="1"/>
      <c r="G1648" s="1"/>
      <c r="H1648" s="1"/>
      <c r="I1648" s="1"/>
      <c r="J1648" s="1"/>
      <c r="K1648" s="1"/>
      <c r="L1648" s="1"/>
      <c r="M1648" s="1"/>
      <c r="N1648" s="1"/>
      <c r="O1648" s="1"/>
      <c r="P1648" s="1"/>
      <c r="Q1648" s="1"/>
      <c r="R1648" s="1"/>
      <c r="S1648" s="1"/>
      <c r="T1648" s="1"/>
      <c r="U1648" s="1"/>
      <c r="V1648" s="1"/>
      <c r="W1648" s="1"/>
      <c r="X1648" s="1"/>
      <c r="Y1648" s="1"/>
      <c r="Z1648" s="1"/>
      <c r="AA1648" s="1"/>
      <c r="AB1648" s="1"/>
      <c r="AC1648" s="1"/>
      <c r="AD1648" s="1"/>
      <c r="AE1648" s="1"/>
      <c r="AF1648" s="1"/>
      <c r="AG1648" s="1"/>
      <c r="AH1648" s="1"/>
      <c r="AI1648" s="1"/>
      <c r="AJ1648" s="1"/>
      <c r="AK1648" s="1"/>
      <c r="AL1648" s="1"/>
      <c r="AM1648" s="1"/>
      <c r="AN1648" s="1"/>
      <c r="AO1648" s="1"/>
      <c r="AP1648" s="1"/>
      <c r="AQ1648" s="1"/>
      <c r="AR1648" s="1"/>
      <c r="AS1648" s="1"/>
      <c r="AT1648" s="1"/>
      <c r="AU1648" s="1"/>
      <c r="AV1648" s="1"/>
      <c r="AW1648" s="1"/>
      <c r="AX1648" s="1"/>
      <c r="AY1648" s="1"/>
      <c r="AZ1648" s="1"/>
      <c r="BA1648" s="1"/>
      <c r="BB1648" s="1"/>
      <c r="BC1648" s="1"/>
      <c r="BD1648" s="1"/>
      <c r="BE1648" s="1"/>
      <c r="BF1648" s="1"/>
      <c r="BG1648" s="1"/>
      <c r="BH1648" s="1"/>
      <c r="BI1648" s="1"/>
      <c r="BJ1648" s="1"/>
      <c r="BK1648" s="1"/>
      <c r="BL1648" s="1"/>
      <c r="BM1648" s="1"/>
      <c r="BN1648" s="1"/>
      <c r="BO1648" s="1"/>
      <c r="BP1648" s="1"/>
    </row>
    <row r="1649" spans="1:68">
      <c r="A1649" s="1"/>
      <c r="B1649" s="1"/>
      <c r="C1649" s="1"/>
      <c r="D1649" s="1"/>
      <c r="E1649" s="1"/>
      <c r="F1649" s="1"/>
      <c r="G1649" s="1"/>
      <c r="H1649" s="1"/>
      <c r="I1649" s="1"/>
      <c r="J1649" s="1"/>
      <c r="K1649" s="1"/>
      <c r="L1649" s="1"/>
      <c r="M1649" s="1"/>
      <c r="N1649" s="1"/>
      <c r="O1649" s="1"/>
      <c r="P1649" s="1"/>
      <c r="Q1649" s="1"/>
      <c r="R1649" s="1"/>
      <c r="S1649" s="1"/>
      <c r="T1649" s="1"/>
      <c r="U1649" s="1"/>
      <c r="V1649" s="1"/>
      <c r="W1649" s="1"/>
      <c r="X1649" s="1"/>
      <c r="Y1649" s="1"/>
      <c r="Z1649" s="1"/>
      <c r="AA1649" s="1"/>
      <c r="AB1649" s="1"/>
      <c r="AC1649" s="1"/>
      <c r="AD1649" s="1"/>
      <c r="AE1649" s="1"/>
      <c r="AF1649" s="1"/>
      <c r="AG1649" s="1"/>
      <c r="AH1649" s="1"/>
      <c r="AI1649" s="1"/>
      <c r="AJ1649" s="1"/>
      <c r="AK1649" s="1"/>
      <c r="AL1649" s="1"/>
      <c r="AM1649" s="1"/>
      <c r="AN1649" s="1"/>
      <c r="AO1649" s="1"/>
      <c r="AP1649" s="1"/>
      <c r="AQ1649" s="1"/>
      <c r="AR1649" s="1"/>
      <c r="AS1649" s="1"/>
      <c r="AT1649" s="1"/>
      <c r="AU1649" s="1"/>
      <c r="AV1649" s="1"/>
      <c r="AW1649" s="1"/>
      <c r="AX1649" s="1"/>
      <c r="AY1649" s="1"/>
      <c r="AZ1649" s="1"/>
      <c r="BA1649" s="1"/>
      <c r="BB1649" s="1"/>
      <c r="BC1649" s="1"/>
      <c r="BD1649" s="1"/>
      <c r="BE1649" s="1"/>
      <c r="BF1649" s="1"/>
      <c r="BG1649" s="1"/>
      <c r="BH1649" s="1"/>
      <c r="BI1649" s="1"/>
      <c r="BJ1649" s="1"/>
      <c r="BK1649" s="1"/>
      <c r="BL1649" s="1"/>
      <c r="BM1649" s="1"/>
      <c r="BN1649" s="1"/>
      <c r="BO1649" s="1"/>
      <c r="BP1649" s="1"/>
    </row>
    <row r="1650" spans="1:68">
      <c r="A1650" s="1"/>
      <c r="B1650" s="1"/>
      <c r="C1650" s="1"/>
      <c r="D1650" s="1"/>
      <c r="E1650" s="1"/>
      <c r="F1650" s="1"/>
      <c r="G1650" s="1"/>
      <c r="H1650" s="1"/>
      <c r="I1650" s="1"/>
      <c r="J1650" s="1"/>
      <c r="K1650" s="1"/>
      <c r="L1650" s="1"/>
      <c r="M1650" s="1"/>
      <c r="N1650" s="1"/>
      <c r="O1650" s="1"/>
      <c r="P1650" s="1"/>
      <c r="Q1650" s="1"/>
      <c r="R1650" s="1"/>
      <c r="S1650" s="1"/>
      <c r="T1650" s="1"/>
      <c r="U1650" s="1"/>
      <c r="V1650" s="1"/>
      <c r="W1650" s="1"/>
      <c r="X1650" s="1"/>
      <c r="Y1650" s="1"/>
      <c r="Z1650" s="1"/>
      <c r="AA1650" s="1"/>
      <c r="AB1650" s="1"/>
      <c r="AC1650" s="1"/>
      <c r="AD1650" s="1"/>
      <c r="AE1650" s="1"/>
      <c r="AF1650" s="1"/>
      <c r="AG1650" s="1"/>
      <c r="AH1650" s="1"/>
      <c r="AI1650" s="1"/>
      <c r="AJ1650" s="1"/>
      <c r="AK1650" s="1"/>
      <c r="AL1650" s="1"/>
      <c r="AM1650" s="1"/>
      <c r="AN1650" s="1"/>
      <c r="AO1650" s="1"/>
      <c r="AP1650" s="1"/>
      <c r="AQ1650" s="1"/>
      <c r="AR1650" s="1"/>
      <c r="AS1650" s="1"/>
      <c r="AT1650" s="1"/>
      <c r="AU1650" s="1"/>
      <c r="AV1650" s="1"/>
      <c r="AW1650" s="1"/>
      <c r="AX1650" s="1"/>
      <c r="AY1650" s="1"/>
      <c r="AZ1650" s="1"/>
      <c r="BA1650" s="1"/>
      <c r="BB1650" s="1"/>
      <c r="BC1650" s="1"/>
      <c r="BD1650" s="1"/>
      <c r="BE1650" s="1"/>
      <c r="BF1650" s="1"/>
      <c r="BG1650" s="1"/>
      <c r="BH1650" s="1"/>
      <c r="BI1650" s="1"/>
      <c r="BJ1650" s="1"/>
      <c r="BK1650" s="1"/>
      <c r="BL1650" s="1"/>
      <c r="BM1650" s="1"/>
      <c r="BN1650" s="1"/>
      <c r="BO1650" s="1"/>
      <c r="BP1650" s="1"/>
    </row>
    <row r="1651" spans="1:68">
      <c r="A1651" s="1"/>
      <c r="B1651" s="1"/>
      <c r="C1651" s="1"/>
      <c r="D1651" s="1"/>
      <c r="E1651" s="1"/>
      <c r="F1651" s="1"/>
      <c r="G1651" s="1"/>
      <c r="H1651" s="1"/>
      <c r="I1651" s="1"/>
      <c r="J1651" s="1"/>
      <c r="K1651" s="1"/>
      <c r="L1651" s="1"/>
      <c r="M1651" s="1"/>
      <c r="N1651" s="1"/>
      <c r="O1651" s="1"/>
      <c r="P1651" s="1"/>
      <c r="Q1651" s="1"/>
      <c r="R1651" s="1"/>
      <c r="S1651" s="1"/>
      <c r="T1651" s="1"/>
      <c r="U1651" s="1"/>
      <c r="V1651" s="1"/>
      <c r="W1651" s="1"/>
      <c r="X1651" s="1"/>
      <c r="Y1651" s="1"/>
      <c r="Z1651" s="1"/>
      <c r="AA1651" s="1"/>
      <c r="AB1651" s="1"/>
      <c r="AC1651" s="1"/>
      <c r="AD1651" s="1"/>
      <c r="AE1651" s="1"/>
      <c r="AF1651" s="1"/>
      <c r="AG1651" s="1"/>
      <c r="AH1651" s="1"/>
      <c r="AI1651" s="1"/>
      <c r="AJ1651" s="1"/>
      <c r="AK1651" s="1"/>
      <c r="AL1651" s="1"/>
      <c r="AM1651" s="1"/>
      <c r="AN1651" s="1"/>
      <c r="AO1651" s="1"/>
      <c r="AP1651" s="1"/>
      <c r="AQ1651" s="1"/>
      <c r="AR1651" s="1"/>
      <c r="AS1651" s="1"/>
      <c r="AT1651" s="1"/>
      <c r="AU1651" s="1"/>
      <c r="AV1651" s="1"/>
      <c r="AW1651" s="1"/>
      <c r="AX1651" s="1"/>
      <c r="AY1651" s="1"/>
      <c r="AZ1651" s="1"/>
      <c r="BA1651" s="1"/>
      <c r="BB1651" s="1"/>
      <c r="BC1651" s="1"/>
      <c r="BD1651" s="1"/>
      <c r="BE1651" s="1"/>
      <c r="BF1651" s="1"/>
      <c r="BG1651" s="1"/>
      <c r="BH1651" s="1"/>
      <c r="BI1651" s="1"/>
      <c r="BJ1651" s="1"/>
      <c r="BK1651" s="1"/>
      <c r="BL1651" s="1"/>
      <c r="BM1651" s="1"/>
      <c r="BN1651" s="1"/>
      <c r="BO1651" s="1"/>
      <c r="BP1651" s="1"/>
    </row>
    <row r="1652" spans="1:68">
      <c r="A1652" s="1"/>
      <c r="B1652" s="1"/>
      <c r="C1652" s="1"/>
      <c r="D1652" s="1"/>
      <c r="E1652" s="1"/>
      <c r="F1652" s="1"/>
      <c r="G1652" s="1"/>
      <c r="H1652" s="1"/>
      <c r="I1652" s="1"/>
      <c r="J1652" s="1"/>
      <c r="K1652" s="1"/>
      <c r="L1652" s="1"/>
      <c r="M1652" s="1"/>
      <c r="N1652" s="1"/>
      <c r="O1652" s="1"/>
      <c r="P1652" s="1"/>
      <c r="Q1652" s="1"/>
      <c r="R1652" s="1"/>
      <c r="S1652" s="1"/>
      <c r="T1652" s="1"/>
      <c r="U1652" s="1"/>
      <c r="V1652" s="1"/>
      <c r="W1652" s="1"/>
      <c r="X1652" s="1"/>
      <c r="Y1652" s="1"/>
      <c r="Z1652" s="1"/>
      <c r="AA1652" s="1"/>
      <c r="AB1652" s="1"/>
      <c r="AC1652" s="1"/>
      <c r="AD1652" s="1"/>
      <c r="AE1652" s="1"/>
      <c r="AF1652" s="1"/>
      <c r="AG1652" s="1"/>
      <c r="AH1652" s="1"/>
      <c r="AI1652" s="1"/>
      <c r="AJ1652" s="1"/>
      <c r="AK1652" s="1"/>
      <c r="AL1652" s="1"/>
      <c r="AM1652" s="1"/>
      <c r="AN1652" s="1"/>
      <c r="AO1652" s="1"/>
      <c r="AP1652" s="1"/>
      <c r="AQ1652" s="1"/>
      <c r="AR1652" s="1"/>
      <c r="AS1652" s="1"/>
      <c r="AT1652" s="1"/>
      <c r="AU1652" s="1"/>
      <c r="AV1652" s="1"/>
      <c r="AW1652" s="1"/>
      <c r="AX1652" s="1"/>
      <c r="AY1652" s="1"/>
      <c r="AZ1652" s="1"/>
      <c r="BA1652" s="1"/>
      <c r="BB1652" s="1"/>
      <c r="BC1652" s="1"/>
      <c r="BD1652" s="1"/>
      <c r="BE1652" s="1"/>
      <c r="BF1652" s="1"/>
      <c r="BG1652" s="1"/>
      <c r="BH1652" s="1"/>
      <c r="BI1652" s="1"/>
      <c r="BJ1652" s="1"/>
      <c r="BK1652" s="1"/>
      <c r="BL1652" s="1"/>
      <c r="BM1652" s="1"/>
      <c r="BN1652" s="1"/>
      <c r="BO1652" s="1"/>
      <c r="BP1652" s="1"/>
    </row>
    <row r="1653" spans="1:68">
      <c r="A1653" s="1"/>
      <c r="B1653" s="1"/>
      <c r="C1653" s="1"/>
      <c r="D1653" s="1"/>
      <c r="E1653" s="1"/>
      <c r="F1653" s="1"/>
      <c r="G1653" s="1"/>
      <c r="H1653" s="1"/>
      <c r="I1653" s="1"/>
      <c r="J1653" s="1"/>
      <c r="K1653" s="1"/>
      <c r="L1653" s="1"/>
      <c r="M1653" s="1"/>
      <c r="N1653" s="1"/>
      <c r="O1653" s="1"/>
      <c r="P1653" s="1"/>
      <c r="Q1653" s="1"/>
      <c r="R1653" s="1"/>
      <c r="S1653" s="1"/>
      <c r="T1653" s="1"/>
      <c r="U1653" s="1"/>
      <c r="V1653" s="1"/>
      <c r="W1653" s="1"/>
      <c r="X1653" s="1"/>
      <c r="Y1653" s="1"/>
      <c r="Z1653" s="1"/>
      <c r="AA1653" s="1"/>
      <c r="AB1653" s="1"/>
      <c r="AC1653" s="1"/>
      <c r="AD1653" s="1"/>
      <c r="AE1653" s="1"/>
      <c r="AF1653" s="1"/>
      <c r="AG1653" s="1"/>
      <c r="AH1653" s="1"/>
      <c r="AI1653" s="1"/>
      <c r="AJ1653" s="1"/>
      <c r="AK1653" s="1"/>
      <c r="AL1653" s="1"/>
      <c r="AM1653" s="1"/>
      <c r="AN1653" s="1"/>
      <c r="AO1653" s="1"/>
      <c r="AP1653" s="1"/>
      <c r="AQ1653" s="1"/>
      <c r="AR1653" s="1"/>
      <c r="AS1653" s="1"/>
      <c r="AT1653" s="1"/>
      <c r="AU1653" s="1"/>
      <c r="AV1653" s="1"/>
      <c r="AW1653" s="1"/>
      <c r="AX1653" s="1"/>
      <c r="AY1653" s="1"/>
      <c r="AZ1653" s="1"/>
      <c r="BA1653" s="1"/>
      <c r="BB1653" s="1"/>
      <c r="BC1653" s="1"/>
      <c r="BD1653" s="1"/>
      <c r="BE1653" s="1"/>
      <c r="BF1653" s="1"/>
      <c r="BG1653" s="1"/>
      <c r="BH1653" s="1"/>
      <c r="BI1653" s="1"/>
      <c r="BJ1653" s="1"/>
      <c r="BK1653" s="1"/>
      <c r="BL1653" s="1"/>
      <c r="BM1653" s="1"/>
      <c r="BN1653" s="1"/>
      <c r="BO1653" s="1"/>
      <c r="BP1653" s="1"/>
    </row>
    <row r="1654" spans="1:68">
      <c r="A1654" s="1"/>
      <c r="B1654" s="1"/>
      <c r="C1654" s="1"/>
      <c r="D1654" s="1"/>
      <c r="E1654" s="1"/>
      <c r="F1654" s="1"/>
      <c r="G1654" s="1"/>
      <c r="H1654" s="1"/>
      <c r="I1654" s="1"/>
      <c r="J1654" s="1"/>
      <c r="K1654" s="1"/>
      <c r="L1654" s="1"/>
      <c r="M1654" s="1"/>
      <c r="N1654" s="1"/>
      <c r="O1654" s="1"/>
      <c r="P1654" s="1"/>
      <c r="Q1654" s="1"/>
      <c r="R1654" s="1"/>
      <c r="S1654" s="1"/>
      <c r="T1654" s="1"/>
      <c r="U1654" s="1"/>
      <c r="V1654" s="1"/>
      <c r="W1654" s="1"/>
      <c r="X1654" s="1"/>
      <c r="Y1654" s="1"/>
      <c r="Z1654" s="1"/>
      <c r="AA1654" s="1"/>
      <c r="AB1654" s="1"/>
      <c r="AC1654" s="1"/>
      <c r="AD1654" s="1"/>
      <c r="AE1654" s="1"/>
      <c r="AF1654" s="1"/>
      <c r="AG1654" s="1"/>
      <c r="AH1654" s="1"/>
      <c r="AI1654" s="1"/>
      <c r="AJ1654" s="1"/>
      <c r="AK1654" s="1"/>
      <c r="AL1654" s="1"/>
      <c r="AM1654" s="1"/>
      <c r="AN1654" s="1"/>
      <c r="AO1654" s="1"/>
      <c r="AP1654" s="1"/>
      <c r="AQ1654" s="1"/>
      <c r="AR1654" s="1"/>
      <c r="AS1654" s="1"/>
      <c r="AT1654" s="1"/>
      <c r="AU1654" s="1"/>
      <c r="AV1654" s="1"/>
      <c r="AW1654" s="1"/>
      <c r="AX1654" s="1"/>
      <c r="AY1654" s="1"/>
      <c r="AZ1654" s="1"/>
      <c r="BA1654" s="1"/>
      <c r="BB1654" s="1"/>
      <c r="BC1654" s="1"/>
      <c r="BD1654" s="1"/>
      <c r="BE1654" s="1"/>
      <c r="BF1654" s="1"/>
      <c r="BG1654" s="1"/>
      <c r="BH1654" s="1"/>
      <c r="BI1654" s="1"/>
      <c r="BJ1654" s="1"/>
      <c r="BK1654" s="1"/>
      <c r="BL1654" s="1"/>
      <c r="BM1654" s="1"/>
      <c r="BN1654" s="1"/>
      <c r="BO1654" s="1"/>
      <c r="BP1654" s="1"/>
    </row>
    <row r="1655" spans="1:68">
      <c r="A1655" s="1"/>
      <c r="B1655" s="1"/>
      <c r="C1655" s="1"/>
      <c r="D1655" s="1"/>
      <c r="E1655" s="1"/>
      <c r="F1655" s="1"/>
      <c r="G1655" s="1"/>
      <c r="H1655" s="1"/>
      <c r="I1655" s="1"/>
      <c r="J1655" s="1"/>
      <c r="K1655" s="1"/>
      <c r="L1655" s="1"/>
      <c r="M1655" s="1"/>
      <c r="N1655" s="1"/>
      <c r="O1655" s="1"/>
      <c r="P1655" s="1"/>
      <c r="Q1655" s="1"/>
      <c r="R1655" s="1"/>
      <c r="S1655" s="1"/>
      <c r="T1655" s="1"/>
      <c r="U1655" s="1"/>
      <c r="V1655" s="1"/>
      <c r="W1655" s="1"/>
      <c r="X1655" s="1"/>
      <c r="Y1655" s="1"/>
      <c r="Z1655" s="1"/>
      <c r="AA1655" s="1"/>
      <c r="AB1655" s="1"/>
      <c r="AC1655" s="1"/>
      <c r="AD1655" s="1"/>
      <c r="AE1655" s="1"/>
      <c r="AF1655" s="1"/>
      <c r="AG1655" s="1"/>
      <c r="AH1655" s="1"/>
      <c r="AI1655" s="1"/>
      <c r="AJ1655" s="1"/>
      <c r="AK1655" s="1"/>
      <c r="AL1655" s="1"/>
      <c r="AM1655" s="1"/>
      <c r="AN1655" s="1"/>
      <c r="AO1655" s="1"/>
      <c r="AP1655" s="1"/>
      <c r="AQ1655" s="1"/>
      <c r="AR1655" s="1"/>
      <c r="AS1655" s="1"/>
      <c r="AT1655" s="1"/>
      <c r="AU1655" s="1"/>
      <c r="AV1655" s="1"/>
      <c r="AW1655" s="1"/>
      <c r="AX1655" s="1"/>
      <c r="AY1655" s="1"/>
      <c r="AZ1655" s="1"/>
      <c r="BA1655" s="1"/>
      <c r="BB1655" s="1"/>
      <c r="BC1655" s="1"/>
      <c r="BD1655" s="1"/>
      <c r="BE1655" s="1"/>
      <c r="BF1655" s="1"/>
      <c r="BG1655" s="1"/>
      <c r="BH1655" s="1"/>
      <c r="BI1655" s="1"/>
      <c r="BJ1655" s="1"/>
      <c r="BK1655" s="1"/>
      <c r="BL1655" s="1"/>
      <c r="BM1655" s="1"/>
      <c r="BN1655" s="1"/>
      <c r="BO1655" s="1"/>
      <c r="BP1655" s="1"/>
    </row>
    <row r="1656" spans="1:68">
      <c r="A1656" s="1"/>
      <c r="B1656" s="1"/>
      <c r="C1656" s="1"/>
      <c r="D1656" s="1"/>
      <c r="E1656" s="1"/>
      <c r="F1656" s="1"/>
      <c r="G1656" s="1"/>
      <c r="H1656" s="1"/>
      <c r="I1656" s="1"/>
      <c r="J1656" s="1"/>
      <c r="K1656" s="1"/>
      <c r="L1656" s="1"/>
      <c r="M1656" s="1"/>
      <c r="N1656" s="1"/>
      <c r="O1656" s="1"/>
      <c r="P1656" s="1"/>
    </row>
    <row r="1657" spans="1:68">
      <c r="A1657" s="1"/>
      <c r="B1657" s="1"/>
      <c r="C1657" s="1"/>
      <c r="D1657" s="1"/>
      <c r="E1657" s="1"/>
      <c r="F1657" s="1"/>
      <c r="G1657" s="1"/>
      <c r="H1657" s="1"/>
      <c r="I1657" s="1"/>
      <c r="J1657" s="1"/>
      <c r="K1657" s="1"/>
      <c r="L1657" s="1"/>
      <c r="M1657" s="1"/>
      <c r="N1657" s="1"/>
      <c r="O1657" s="1"/>
      <c r="P1657" s="1"/>
    </row>
    <row r="1658" spans="1:68">
      <c r="A1658" s="1"/>
      <c r="B1658" s="1"/>
      <c r="C1658" s="1"/>
      <c r="D1658" s="1"/>
      <c r="E1658" s="1"/>
      <c r="F1658" s="1"/>
      <c r="G1658" s="1"/>
      <c r="H1658" s="1"/>
      <c r="I1658" s="1"/>
      <c r="J1658" s="1"/>
      <c r="K1658" s="1"/>
      <c r="L1658" s="1"/>
      <c r="M1658" s="1"/>
      <c r="N1658" s="1"/>
      <c r="O1658" s="1"/>
      <c r="P1658" s="1"/>
    </row>
    <row r="1659" spans="1:68">
      <c r="A1659" s="1"/>
      <c r="B1659" s="1"/>
      <c r="C1659" s="1"/>
      <c r="D1659" s="1"/>
      <c r="E1659" s="1"/>
      <c r="F1659" s="1"/>
      <c r="G1659" s="1"/>
      <c r="H1659" s="1"/>
      <c r="I1659" s="1"/>
      <c r="J1659" s="1"/>
      <c r="K1659" s="1"/>
      <c r="L1659" s="1"/>
      <c r="M1659" s="1"/>
      <c r="N1659" s="1"/>
      <c r="O1659" s="1"/>
      <c r="P1659" s="1"/>
    </row>
    <row r="1660" spans="1:68">
      <c r="A1660" s="1"/>
      <c r="B1660" s="1"/>
      <c r="C1660" s="1"/>
      <c r="D1660" s="1"/>
      <c r="E1660" s="1"/>
      <c r="F1660" s="1"/>
      <c r="G1660" s="1"/>
      <c r="H1660" s="1"/>
      <c r="I1660" s="1"/>
      <c r="J1660" s="1"/>
      <c r="K1660" s="1"/>
      <c r="L1660" s="1"/>
      <c r="M1660" s="1"/>
      <c r="N1660" s="1"/>
      <c r="O1660" s="1"/>
      <c r="P1660" s="1"/>
    </row>
    <row r="1661" spans="1:68">
      <c r="A1661" s="1"/>
      <c r="B1661" s="1"/>
      <c r="C1661" s="1"/>
      <c r="D1661" s="1"/>
      <c r="E1661" s="1"/>
      <c r="F1661" s="1"/>
      <c r="G1661" s="1"/>
      <c r="H1661" s="1"/>
      <c r="I1661" s="1"/>
      <c r="J1661" s="1"/>
      <c r="K1661" s="1"/>
      <c r="L1661" s="1"/>
      <c r="M1661" s="1"/>
      <c r="N1661" s="1"/>
      <c r="O1661" s="1"/>
      <c r="P1661" s="1"/>
    </row>
    <row r="1662" spans="1:68">
      <c r="A1662" s="1"/>
      <c r="B1662" s="1"/>
      <c r="C1662" s="1"/>
      <c r="D1662" s="1"/>
      <c r="E1662" s="1"/>
      <c r="F1662" s="1"/>
      <c r="G1662" s="1"/>
      <c r="H1662" s="1"/>
      <c r="I1662" s="1"/>
      <c r="J1662" s="1"/>
      <c r="K1662" s="1"/>
      <c r="L1662" s="1"/>
      <c r="M1662" s="1"/>
      <c r="N1662" s="1"/>
      <c r="O1662" s="1"/>
      <c r="P1662" s="1"/>
    </row>
    <row r="1663" spans="1:68">
      <c r="A1663" s="1"/>
      <c r="B1663" s="1"/>
      <c r="C1663" s="1"/>
      <c r="D1663" s="1"/>
      <c r="E1663" s="1"/>
      <c r="F1663" s="1"/>
      <c r="G1663" s="1"/>
      <c r="H1663" s="1"/>
      <c r="I1663" s="1"/>
      <c r="J1663" s="1"/>
      <c r="K1663" s="1"/>
      <c r="L1663" s="1"/>
      <c r="M1663" s="1"/>
      <c r="N1663" s="1"/>
      <c r="O1663" s="1"/>
      <c r="P1663" s="1"/>
    </row>
    <row r="1664" spans="1:68">
      <c r="A1664" s="1"/>
      <c r="B1664" s="1"/>
      <c r="C1664" s="1"/>
      <c r="D1664" s="1"/>
      <c r="E1664" s="1"/>
      <c r="F1664" s="1"/>
      <c r="G1664" s="1"/>
      <c r="H1664" s="1"/>
      <c r="I1664" s="1"/>
      <c r="J1664" s="1"/>
      <c r="K1664" s="1"/>
      <c r="L1664" s="1"/>
      <c r="M1664" s="1"/>
      <c r="N1664" s="1"/>
      <c r="O1664" s="1"/>
      <c r="P1664" s="1"/>
    </row>
    <row r="1665" spans="1:16">
      <c r="A1665" s="1"/>
      <c r="B1665" s="1"/>
      <c r="C1665" s="1"/>
      <c r="D1665" s="1"/>
      <c r="E1665" s="1"/>
      <c r="F1665" s="1"/>
      <c r="G1665" s="1"/>
      <c r="H1665" s="1"/>
      <c r="I1665" s="1"/>
      <c r="J1665" s="1"/>
      <c r="K1665" s="1"/>
      <c r="L1665" s="1"/>
      <c r="M1665" s="1"/>
      <c r="N1665" s="1"/>
      <c r="O1665" s="1"/>
      <c r="P1665" s="1"/>
    </row>
    <row r="1666" spans="1:16">
      <c r="A1666" s="1"/>
      <c r="B1666" s="1"/>
      <c r="C1666" s="1"/>
      <c r="D1666" s="1"/>
      <c r="E1666" s="1"/>
      <c r="F1666" s="1"/>
      <c r="G1666" s="1"/>
      <c r="H1666" s="1"/>
      <c r="I1666" s="1"/>
      <c r="J1666" s="1"/>
      <c r="K1666" s="1"/>
      <c r="L1666" s="1"/>
      <c r="M1666" s="1"/>
      <c r="N1666" s="1"/>
      <c r="O1666" s="1"/>
      <c r="P1666" s="1"/>
    </row>
    <row r="1667" spans="1:16">
      <c r="A1667" s="1"/>
      <c r="B1667" s="1"/>
      <c r="C1667" s="1"/>
      <c r="D1667" s="1"/>
      <c r="E1667" s="1"/>
      <c r="F1667" s="1"/>
      <c r="G1667" s="1"/>
      <c r="H1667" s="1"/>
      <c r="I1667" s="1"/>
      <c r="J1667" s="1"/>
      <c r="K1667" s="1"/>
      <c r="L1667" s="1"/>
      <c r="M1667" s="1"/>
      <c r="N1667" s="1"/>
      <c r="O1667" s="1"/>
      <c r="P1667" s="1"/>
    </row>
    <row r="1668" spans="1:16">
      <c r="A1668" s="1"/>
      <c r="B1668" s="1"/>
      <c r="C1668" s="1"/>
      <c r="D1668" s="1"/>
      <c r="E1668" s="1"/>
      <c r="F1668" s="1"/>
      <c r="G1668" s="1"/>
      <c r="H1668" s="1"/>
      <c r="I1668" s="1"/>
      <c r="J1668" s="1"/>
      <c r="K1668" s="1"/>
      <c r="L1668" s="1"/>
      <c r="M1668" s="1"/>
      <c r="N1668" s="1"/>
      <c r="O1668" s="1"/>
      <c r="P1668" s="1"/>
    </row>
    <row r="1669" spans="1:16">
      <c r="A1669" s="1"/>
      <c r="B1669" s="1"/>
      <c r="C1669" s="1"/>
      <c r="D1669" s="1"/>
      <c r="E1669" s="1"/>
      <c r="F1669" s="1"/>
      <c r="G1669" s="1"/>
      <c r="H1669" s="1"/>
      <c r="I1669" s="1"/>
      <c r="J1669" s="1"/>
      <c r="K1669" s="1"/>
      <c r="L1669" s="1"/>
      <c r="M1669" s="1"/>
      <c r="N1669" s="1"/>
      <c r="O1669" s="1"/>
      <c r="P1669" s="1"/>
    </row>
    <row r="1670" spans="1:16">
      <c r="A1670" s="1"/>
      <c r="B1670" s="1"/>
      <c r="C1670" s="1"/>
      <c r="D1670" s="1"/>
      <c r="E1670" s="1"/>
      <c r="F1670" s="1"/>
      <c r="G1670" s="1"/>
      <c r="H1670" s="1"/>
      <c r="I1670" s="1"/>
      <c r="J1670" s="1"/>
      <c r="K1670" s="1"/>
      <c r="L1670" s="1"/>
      <c r="M1670" s="1"/>
      <c r="N1670" s="1"/>
      <c r="O1670" s="1"/>
      <c r="P1670" s="1"/>
    </row>
    <row r="1671" spans="1:16">
      <c r="A1671" s="1"/>
      <c r="B1671" s="1"/>
      <c r="C1671" s="1"/>
      <c r="D1671" s="1"/>
      <c r="E1671" s="1"/>
      <c r="F1671" s="1"/>
      <c r="G1671" s="1"/>
      <c r="H1671" s="1"/>
      <c r="I1671" s="1"/>
      <c r="J1671" s="1"/>
      <c r="K1671" s="1"/>
      <c r="L1671" s="1"/>
      <c r="M1671" s="1"/>
      <c r="N1671" s="1"/>
      <c r="O1671" s="1"/>
      <c r="P1671" s="1"/>
    </row>
    <row r="1672" spans="1:16">
      <c r="A1672" s="1"/>
      <c r="B1672" s="1"/>
      <c r="C1672" s="1"/>
      <c r="D1672" s="1"/>
      <c r="E1672" s="1"/>
      <c r="F1672" s="1"/>
      <c r="G1672" s="1"/>
      <c r="H1672" s="1"/>
      <c r="I1672" s="1"/>
      <c r="J1672" s="1"/>
      <c r="K1672" s="1"/>
      <c r="L1672" s="1"/>
      <c r="M1672" s="1"/>
      <c r="N1672" s="1"/>
      <c r="O1672" s="1"/>
      <c r="P1672" s="1"/>
    </row>
    <row r="1673" spans="1:16">
      <c r="A1673" s="1"/>
      <c r="B1673" s="1"/>
      <c r="C1673" s="1"/>
      <c r="D1673" s="1"/>
      <c r="E1673" s="1"/>
      <c r="F1673" s="1"/>
      <c r="G1673" s="1"/>
      <c r="H1673" s="1"/>
      <c r="I1673" s="1"/>
      <c r="J1673" s="1"/>
      <c r="K1673" s="1"/>
      <c r="L1673" s="1"/>
      <c r="M1673" s="1"/>
      <c r="N1673" s="1"/>
      <c r="O1673" s="1"/>
      <c r="P1673" s="1"/>
    </row>
    <row r="1674" spans="1:16">
      <c r="A1674" s="1"/>
      <c r="B1674" s="1"/>
      <c r="C1674" s="1"/>
      <c r="D1674" s="1"/>
      <c r="E1674" s="1"/>
      <c r="F1674" s="1"/>
      <c r="G1674" s="1"/>
      <c r="H1674" s="1"/>
      <c r="I1674" s="1"/>
      <c r="J1674" s="1"/>
      <c r="K1674" s="1"/>
      <c r="L1674" s="1"/>
      <c r="M1674" s="1"/>
      <c r="N1674" s="1"/>
      <c r="O1674" s="1"/>
      <c r="P1674" s="1"/>
    </row>
    <row r="1675" spans="1:16">
      <c r="A1675" s="1"/>
      <c r="B1675" s="1"/>
      <c r="C1675" s="1"/>
      <c r="D1675" s="1"/>
      <c r="E1675" s="1"/>
      <c r="F1675" s="1"/>
      <c r="G1675" s="1"/>
      <c r="H1675" s="1"/>
      <c r="I1675" s="1"/>
      <c r="J1675" s="1"/>
      <c r="K1675" s="1"/>
      <c r="L1675" s="1"/>
      <c r="M1675" s="1"/>
      <c r="N1675" s="1"/>
      <c r="O1675" s="1"/>
      <c r="P1675" s="1"/>
    </row>
    <row r="1676" spans="1:16">
      <c r="A1676" s="1"/>
      <c r="B1676" s="1"/>
      <c r="C1676" s="1"/>
      <c r="D1676" s="1"/>
      <c r="E1676" s="1"/>
      <c r="F1676" s="1"/>
      <c r="G1676" s="1"/>
      <c r="H1676" s="1"/>
      <c r="I1676" s="1"/>
      <c r="J1676" s="1"/>
      <c r="K1676" s="1"/>
      <c r="L1676" s="1"/>
      <c r="M1676" s="1"/>
      <c r="N1676" s="1"/>
      <c r="O1676" s="1"/>
      <c r="P1676" s="1"/>
    </row>
    <row r="1677" spans="1:16">
      <c r="A1677" s="1"/>
      <c r="B1677" s="1"/>
      <c r="C1677" s="1"/>
      <c r="D1677" s="1"/>
      <c r="E1677" s="1"/>
      <c r="F1677" s="1"/>
      <c r="G1677" s="1"/>
      <c r="H1677" s="1"/>
      <c r="I1677" s="1"/>
      <c r="J1677" s="1"/>
      <c r="K1677" s="1"/>
      <c r="L1677" s="1"/>
      <c r="M1677" s="1"/>
      <c r="N1677" s="1"/>
      <c r="O1677" s="1"/>
      <c r="P1677" s="1"/>
    </row>
    <row r="1678" spans="1:16">
      <c r="A1678" s="1"/>
      <c r="B1678" s="1"/>
      <c r="C1678" s="1"/>
      <c r="D1678" s="1"/>
      <c r="E1678" s="1"/>
      <c r="F1678" s="1"/>
      <c r="G1678" s="1"/>
      <c r="H1678" s="1"/>
      <c r="I1678" s="1"/>
      <c r="J1678" s="1"/>
      <c r="K1678" s="1"/>
      <c r="L1678" s="1"/>
      <c r="M1678" s="1"/>
      <c r="N1678" s="1"/>
      <c r="O1678" s="1"/>
      <c r="P1678" s="1"/>
    </row>
    <row r="1679" spans="1:16">
      <c r="A1679" s="1"/>
      <c r="B1679" s="1"/>
      <c r="C1679" s="1"/>
      <c r="D1679" s="1"/>
      <c r="E1679" s="1"/>
      <c r="F1679" s="1"/>
      <c r="G1679" s="1"/>
      <c r="H1679" s="1"/>
      <c r="I1679" s="1"/>
      <c r="J1679" s="1"/>
      <c r="K1679" s="1"/>
      <c r="L1679" s="1"/>
      <c r="M1679" s="1"/>
      <c r="N1679" s="1"/>
      <c r="O1679" s="1"/>
      <c r="P1679" s="1"/>
    </row>
    <row r="1680" spans="1:16">
      <c r="A1680" s="1"/>
      <c r="B1680" s="1"/>
      <c r="C1680" s="1"/>
      <c r="D1680" s="1"/>
      <c r="E1680" s="1"/>
      <c r="F1680" s="1"/>
      <c r="G1680" s="1"/>
      <c r="H1680" s="1"/>
      <c r="I1680" s="1"/>
      <c r="J1680" s="1"/>
      <c r="K1680" s="1"/>
      <c r="L1680" s="1"/>
      <c r="M1680" s="1"/>
      <c r="N1680" s="1"/>
      <c r="O1680" s="1"/>
      <c r="P1680" s="1"/>
    </row>
    <row r="1681" spans="1:16">
      <c r="A1681" s="1"/>
      <c r="B1681" s="1"/>
      <c r="C1681" s="1"/>
      <c r="D1681" s="1"/>
      <c r="E1681" s="1"/>
      <c r="F1681" s="1"/>
      <c r="G1681" s="1"/>
      <c r="H1681" s="1"/>
      <c r="I1681" s="1"/>
      <c r="J1681" s="1"/>
      <c r="K1681" s="1"/>
      <c r="L1681" s="1"/>
      <c r="M1681" s="1"/>
      <c r="N1681" s="1"/>
      <c r="O1681" s="1"/>
      <c r="P1681" s="1"/>
    </row>
    <row r="1682" spans="1:16">
      <c r="A1682" s="1"/>
      <c r="B1682" s="1"/>
      <c r="C1682" s="1"/>
      <c r="D1682" s="1"/>
      <c r="E1682" s="1"/>
      <c r="F1682" s="1"/>
      <c r="G1682" s="1"/>
      <c r="H1682" s="1"/>
      <c r="I1682" s="1"/>
      <c r="J1682" s="1"/>
      <c r="K1682" s="1"/>
      <c r="L1682" s="1"/>
      <c r="M1682" s="1"/>
      <c r="N1682" s="1"/>
      <c r="O1682" s="1"/>
      <c r="P1682" s="1"/>
    </row>
    <row r="1683" spans="1:16">
      <c r="A1683" s="1"/>
      <c r="B1683" s="1"/>
      <c r="C1683" s="1"/>
      <c r="D1683" s="1"/>
      <c r="E1683" s="1"/>
      <c r="F1683" s="1"/>
      <c r="G1683" s="1"/>
      <c r="H1683" s="1"/>
      <c r="I1683" s="1"/>
      <c r="J1683" s="1"/>
      <c r="K1683" s="1"/>
      <c r="L1683" s="1"/>
      <c r="M1683" s="1"/>
      <c r="N1683" s="1"/>
      <c r="O1683" s="1"/>
      <c r="P1683" s="1"/>
    </row>
    <row r="1684" spans="1:16">
      <c r="A1684" s="1"/>
      <c r="B1684" s="1"/>
      <c r="C1684" s="1"/>
      <c r="D1684" s="1"/>
      <c r="E1684" s="1"/>
      <c r="F1684" s="1"/>
      <c r="G1684" s="1"/>
      <c r="H1684" s="1"/>
      <c r="I1684" s="1"/>
      <c r="J1684" s="1"/>
      <c r="K1684" s="1"/>
      <c r="L1684" s="1"/>
      <c r="M1684" s="1"/>
      <c r="N1684" s="1"/>
      <c r="O1684" s="1"/>
      <c r="P1684" s="1"/>
    </row>
    <row r="1685" spans="1:16">
      <c r="A1685" s="1"/>
      <c r="B1685" s="1"/>
      <c r="C1685" s="1"/>
      <c r="D1685" s="1"/>
      <c r="E1685" s="1"/>
      <c r="F1685" s="1"/>
      <c r="G1685" s="1"/>
      <c r="H1685" s="1"/>
      <c r="I1685" s="1"/>
      <c r="J1685" s="1"/>
      <c r="K1685" s="1"/>
      <c r="L1685" s="1"/>
      <c r="M1685" s="1"/>
      <c r="N1685" s="1"/>
      <c r="O1685" s="1"/>
      <c r="P1685" s="1"/>
    </row>
  </sheetData>
  <printOptions horizontalCentered="1" verticalCentered="1"/>
  <pageMargins left="0.78740157480314965" right="0.78740157480314965" top="0.98425196850393704" bottom="0.98425196850393704" header="0.51181102362204722" footer="0.51181102362204722"/>
  <pageSetup scale="62" orientation="portrait"/>
  <headerFooter>
    <oddFooter>&amp;C&amp;D&amp;T</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59999389629810485"/>
  </sheetPr>
  <dimension ref="A1:N71"/>
  <sheetViews>
    <sheetView workbookViewId="0">
      <pane xSplit="1" ySplit="8" topLeftCell="B9" activePane="bottomRight" state="frozen"/>
      <selection activeCell="A4" sqref="A4:O4"/>
      <selection pane="topRight" activeCell="A4" sqref="A4:O4"/>
      <selection pane="bottomLeft" activeCell="A4" sqref="A4:O4"/>
      <selection pane="bottomRight" activeCell="G60" sqref="G60"/>
    </sheetView>
  </sheetViews>
  <sheetFormatPr baseColWidth="10" defaultRowHeight="15" x14ac:dyDescent="0"/>
  <cols>
    <col min="1" max="3" width="10.83203125" style="39"/>
    <col min="4" max="4" width="11.1640625" style="39" bestFit="1" customWidth="1"/>
    <col min="5" max="13" width="10.83203125" style="40"/>
    <col min="14" max="16384" width="10.83203125" style="39"/>
  </cols>
  <sheetData>
    <row r="1" spans="1:13">
      <c r="A1" s="77"/>
      <c r="B1" s="77"/>
      <c r="C1" s="77"/>
      <c r="D1" s="77"/>
      <c r="E1" s="76"/>
      <c r="F1" s="76"/>
      <c r="G1" s="76"/>
      <c r="H1" s="76"/>
      <c r="I1" s="76"/>
      <c r="J1" s="76"/>
      <c r="K1" s="76"/>
      <c r="L1" s="76"/>
      <c r="M1" s="76"/>
    </row>
    <row r="3" spans="1:13" ht="16" thickBot="1"/>
    <row r="4" spans="1:13" ht="25" customHeight="1">
      <c r="A4" s="92" t="s">
        <v>218</v>
      </c>
      <c r="B4" s="93"/>
      <c r="C4" s="93"/>
      <c r="D4" s="93"/>
      <c r="E4" s="93"/>
      <c r="F4" s="93"/>
      <c r="G4" s="93"/>
      <c r="H4" s="93"/>
      <c r="I4" s="93"/>
      <c r="J4" s="81"/>
      <c r="K4" s="81"/>
      <c r="L4" s="81"/>
      <c r="M4" s="75"/>
    </row>
    <row r="5" spans="1:13">
      <c r="A5" s="66"/>
      <c r="B5" s="74"/>
      <c r="C5" s="74"/>
      <c r="D5" s="74"/>
      <c r="E5" s="73"/>
      <c r="F5" s="73"/>
      <c r="G5" s="73"/>
      <c r="H5" s="73"/>
      <c r="I5" s="73"/>
      <c r="J5" s="73"/>
      <c r="K5" s="73"/>
      <c r="L5" s="73"/>
      <c r="M5" s="72"/>
    </row>
    <row r="6" spans="1:13">
      <c r="A6" s="66"/>
      <c r="B6" s="71" t="s">
        <v>140</v>
      </c>
      <c r="C6" s="71" t="s">
        <v>139</v>
      </c>
      <c r="D6" s="71" t="s">
        <v>138</v>
      </c>
      <c r="E6" s="71" t="s">
        <v>137</v>
      </c>
      <c r="F6" s="70" t="s">
        <v>136</v>
      </c>
      <c r="G6" s="68" t="s">
        <v>135</v>
      </c>
      <c r="H6" s="68" t="s">
        <v>134</v>
      </c>
      <c r="I6" s="69" t="s">
        <v>133</v>
      </c>
      <c r="J6" s="68" t="s">
        <v>132</v>
      </c>
      <c r="K6" s="68" t="s">
        <v>131</v>
      </c>
      <c r="L6" s="68" t="s">
        <v>130</v>
      </c>
      <c r="M6" s="67" t="s">
        <v>129</v>
      </c>
    </row>
    <row r="7" spans="1:13" ht="62" customHeight="1">
      <c r="A7" s="66"/>
      <c r="B7" s="63" t="s">
        <v>128</v>
      </c>
      <c r="C7" s="63" t="s">
        <v>127</v>
      </c>
      <c r="D7" s="63" t="s">
        <v>126</v>
      </c>
      <c r="E7" s="94" t="s">
        <v>125</v>
      </c>
      <c r="F7" s="95"/>
      <c r="G7" s="96"/>
      <c r="H7" s="96"/>
      <c r="I7" s="96"/>
      <c r="J7" s="97" t="s">
        <v>124</v>
      </c>
      <c r="K7" s="97"/>
      <c r="L7" s="97"/>
      <c r="M7" s="98"/>
    </row>
    <row r="8" spans="1:13" s="61" customFormat="1" ht="31" customHeight="1">
      <c r="A8" s="65"/>
      <c r="B8" s="64"/>
      <c r="C8" s="64"/>
      <c r="D8" s="64"/>
      <c r="E8" s="63" t="s">
        <v>123</v>
      </c>
      <c r="F8" s="63" t="s">
        <v>122</v>
      </c>
      <c r="G8" s="63" t="s">
        <v>2</v>
      </c>
      <c r="H8" s="63" t="s">
        <v>76</v>
      </c>
      <c r="I8" s="63" t="s">
        <v>75</v>
      </c>
      <c r="J8" s="63" t="s">
        <v>122</v>
      </c>
      <c r="K8" s="63" t="s">
        <v>2</v>
      </c>
      <c r="L8" s="63" t="s">
        <v>76</v>
      </c>
      <c r="M8" s="62" t="s">
        <v>75</v>
      </c>
    </row>
    <row r="9" spans="1:13">
      <c r="A9" s="47">
        <v>1962</v>
      </c>
      <c r="B9" s="55">
        <v>71254</v>
      </c>
      <c r="C9" s="55">
        <v>7470.8521000000001</v>
      </c>
      <c r="D9" s="55">
        <v>364331</v>
      </c>
      <c r="E9" s="54">
        <v>2.050567E-2</v>
      </c>
      <c r="F9" s="53">
        <v>9.2664739999999995E-2</v>
      </c>
      <c r="G9" s="48">
        <v>0.39165828000000003</v>
      </c>
      <c r="H9" s="48">
        <v>1.8689283000000001</v>
      </c>
      <c r="I9" s="48">
        <f>(0.01*G9-0.001*H9)/(0.01-0.001)</f>
        <v>0.22751716666666666</v>
      </c>
      <c r="J9" s="52">
        <f>data!K7+data!L7+data!M7</f>
        <v>0.33700905075220444</v>
      </c>
      <c r="K9" s="51">
        <f>data!M7</f>
        <v>9.9499062481040373E-2</v>
      </c>
      <c r="L9" s="51">
        <f>data!O7</f>
        <v>3.1942778236263951E-2</v>
      </c>
      <c r="M9" s="50">
        <f>K9-L9</f>
        <v>6.7556284244776416E-2</v>
      </c>
    </row>
    <row r="10" spans="1:13">
      <c r="A10" s="47">
        <f>A9+1</f>
        <v>1963</v>
      </c>
      <c r="B10" s="55"/>
      <c r="C10" s="55"/>
      <c r="D10" s="55"/>
      <c r="E10" s="46"/>
      <c r="F10" s="46"/>
      <c r="G10" s="60"/>
      <c r="H10" s="60"/>
      <c r="I10" s="60"/>
      <c r="J10" s="52">
        <f>data!K8+data!L8+data!M8</f>
        <v>0.3378481287671965</v>
      </c>
      <c r="K10" s="51">
        <f>data!M8</f>
        <v>9.91651029594353E-2</v>
      </c>
      <c r="L10" s="51">
        <f>data!O8</f>
        <v>3.1459022812065321E-2</v>
      </c>
      <c r="M10" s="50">
        <f t="shared" ref="M10:M61" si="0">K10-L10</f>
        <v>6.7706080147369979E-2</v>
      </c>
    </row>
    <row r="11" spans="1:13">
      <c r="A11" s="47">
        <f t="shared" ref="A11:A62" si="1">A10+1</f>
        <v>1964</v>
      </c>
      <c r="B11" s="55">
        <v>73660</v>
      </c>
      <c r="C11" s="55">
        <v>8348.8624</v>
      </c>
      <c r="D11" s="55">
        <v>418457</v>
      </c>
      <c r="E11" s="54">
        <v>1.995154E-2</v>
      </c>
      <c r="F11" s="53">
        <v>9.3606700000000001E-2</v>
      </c>
      <c r="G11" s="48">
        <v>0.38993012999999999</v>
      </c>
      <c r="H11" s="48">
        <v>1.9021121999999999</v>
      </c>
      <c r="I11" s="48">
        <f>(0.01*G11-0.001*H11)/(0.01-0.001)</f>
        <v>0.22190990000000002</v>
      </c>
      <c r="J11" s="52">
        <f>data!K9+data!L9+data!M9</f>
        <v>0.3442315920028528</v>
      </c>
      <c r="K11" s="51">
        <f>data!M9</f>
        <v>0.10479103530661327</v>
      </c>
      <c r="L11" s="51">
        <f>data!O9</f>
        <v>3.3724713759870781E-2</v>
      </c>
      <c r="M11" s="50">
        <f t="shared" si="0"/>
        <v>7.1066321546742486E-2</v>
      </c>
    </row>
    <row r="12" spans="1:13">
      <c r="A12" s="47">
        <f t="shared" si="1"/>
        <v>1965</v>
      </c>
      <c r="B12" s="55"/>
      <c r="C12" s="55"/>
      <c r="D12" s="55"/>
      <c r="E12" s="46"/>
      <c r="F12" s="46"/>
      <c r="G12" s="60"/>
      <c r="H12" s="60"/>
      <c r="I12" s="60"/>
      <c r="J12" s="52">
        <f>data!K10+data!L10+data!M10</f>
        <v>0.34781024128956567</v>
      </c>
      <c r="K12" s="51">
        <f>data!M10</f>
        <v>0.10891912753229198</v>
      </c>
      <c r="L12" s="51">
        <f>data!O10</f>
        <v>3.6551436659768351E-2</v>
      </c>
      <c r="M12" s="50">
        <f t="shared" si="0"/>
        <v>7.2367690872523621E-2</v>
      </c>
    </row>
    <row r="13" spans="1:13">
      <c r="A13" s="47">
        <f t="shared" si="1"/>
        <v>1966</v>
      </c>
      <c r="B13" s="55">
        <v>75831</v>
      </c>
      <c r="C13" s="55">
        <v>9189.3382000000001</v>
      </c>
      <c r="D13" s="55">
        <v>490887</v>
      </c>
      <c r="E13" s="54">
        <v>1.8719860000000001E-2</v>
      </c>
      <c r="F13" s="53">
        <v>8.5917960000000002E-2</v>
      </c>
      <c r="G13" s="48">
        <v>0.35977556999999999</v>
      </c>
      <c r="H13" s="48">
        <v>1.7964903000000001</v>
      </c>
      <c r="I13" s="48">
        <f>(0.01*G13-0.001*H13)/(0.01-0.001)</f>
        <v>0.20014059999999997</v>
      </c>
      <c r="J13" s="52">
        <f>data!K11+data!L11+data!M11</f>
        <v>0.33672018701939666</v>
      </c>
      <c r="K13" s="51">
        <f>data!M11</f>
        <v>0.10175256812339699</v>
      </c>
      <c r="L13" s="51">
        <f>data!O11</f>
        <v>3.3852869852018672E-2</v>
      </c>
      <c r="M13" s="50">
        <f t="shared" si="0"/>
        <v>6.7899698271378317E-2</v>
      </c>
    </row>
    <row r="14" spans="1:13">
      <c r="A14" s="47">
        <f t="shared" si="1"/>
        <v>1967</v>
      </c>
      <c r="B14" s="55">
        <v>76856</v>
      </c>
      <c r="C14" s="55"/>
      <c r="D14" s="55">
        <v>531405</v>
      </c>
      <c r="E14" s="57"/>
      <c r="F14" s="57"/>
      <c r="G14" s="56"/>
      <c r="H14" s="56"/>
      <c r="I14" s="56"/>
      <c r="J14" s="52">
        <f>data!K12+data!L12+data!M12</f>
        <v>0.34444564532108468</v>
      </c>
      <c r="K14" s="51">
        <f>data!M12</f>
        <v>0.10737541914934186</v>
      </c>
      <c r="L14" s="51">
        <f>data!O12</f>
        <v>3.6770055013950739E-2</v>
      </c>
      <c r="M14" s="50">
        <f t="shared" si="0"/>
        <v>7.0605364135391119E-2</v>
      </c>
    </row>
    <row r="15" spans="1:13">
      <c r="A15" s="47">
        <f t="shared" si="1"/>
        <v>1968</v>
      </c>
      <c r="B15" s="55">
        <v>77826</v>
      </c>
      <c r="C15" s="55">
        <v>11179.300999999999</v>
      </c>
      <c r="D15" s="55">
        <v>585268</v>
      </c>
      <c r="E15" s="54">
        <v>1.9101170000000001E-2</v>
      </c>
      <c r="F15" s="53">
        <v>9.2188229999999996E-2</v>
      </c>
      <c r="G15" s="48">
        <v>0.41263218000000002</v>
      </c>
      <c r="H15" s="48">
        <v>2.0991797999999999</v>
      </c>
      <c r="I15" s="48">
        <f>(0.01*G15-0.001*H15)/(0.01-0.001)</f>
        <v>0.22523799999999997</v>
      </c>
      <c r="J15" s="52">
        <f>data!K13+data!L13+data!M13</f>
        <v>0.34847169728380806</v>
      </c>
      <c r="K15" s="51">
        <f>data!M13</f>
        <v>0.11212838574441929</v>
      </c>
      <c r="L15" s="51">
        <f>data!O13</f>
        <v>4.0228605841038094E-2</v>
      </c>
      <c r="M15" s="50">
        <f t="shared" si="0"/>
        <v>7.18997799033812E-2</v>
      </c>
    </row>
    <row r="16" spans="1:13">
      <c r="A16" s="47">
        <f t="shared" si="1"/>
        <v>1969</v>
      </c>
      <c r="B16" s="55">
        <v>78793</v>
      </c>
      <c r="C16" s="55"/>
      <c r="D16" s="55">
        <v>624279</v>
      </c>
      <c r="E16" s="59"/>
      <c r="F16" s="59"/>
      <c r="G16" s="58"/>
      <c r="H16" s="58"/>
      <c r="I16" s="58"/>
      <c r="J16" s="52">
        <f>data!K14+data!L14+data!M14</f>
        <v>0.33929318315651619</v>
      </c>
      <c r="K16" s="51">
        <f>data!M14</f>
        <v>0.10351497284479398</v>
      </c>
      <c r="L16" s="51">
        <f>data!O14</f>
        <v>3.6936962808646327E-2</v>
      </c>
      <c r="M16" s="50">
        <f t="shared" si="0"/>
        <v>6.6578010036147661E-2</v>
      </c>
    </row>
    <row r="17" spans="1:13">
      <c r="A17" s="47">
        <f t="shared" si="1"/>
        <v>1970</v>
      </c>
      <c r="B17" s="55">
        <v>79924</v>
      </c>
      <c r="C17" s="55">
        <v>12982.465</v>
      </c>
      <c r="D17" s="55">
        <v>659499</v>
      </c>
      <c r="E17" s="54">
        <v>1.9685350000000001E-2</v>
      </c>
      <c r="F17" s="53">
        <v>8.5008760000000003E-2</v>
      </c>
      <c r="G17" s="48">
        <v>0.33160657999999998</v>
      </c>
      <c r="H17" s="48">
        <v>1.5427367000000001</v>
      </c>
      <c r="I17" s="48">
        <f>(0.01*G17-0.001*H17)/(0.01-0.001)</f>
        <v>0.19703656666666661</v>
      </c>
      <c r="J17" s="52">
        <f>data!K15+data!L15+data!M15</f>
        <v>0.32627187921783385</v>
      </c>
      <c r="K17" s="51">
        <f>data!M15</f>
        <v>9.0252864935986624E-2</v>
      </c>
      <c r="L17" s="51">
        <f>data!O15</f>
        <v>2.7753447195762334E-2</v>
      </c>
      <c r="M17" s="50">
        <f t="shared" si="0"/>
        <v>6.2499417740224286E-2</v>
      </c>
    </row>
    <row r="18" spans="1:13">
      <c r="A18" s="47">
        <f t="shared" si="1"/>
        <v>1971</v>
      </c>
      <c r="B18" s="55">
        <v>81849</v>
      </c>
      <c r="C18" s="55"/>
      <c r="D18" s="55">
        <v>709906</v>
      </c>
      <c r="E18" s="57"/>
      <c r="F18" s="57"/>
      <c r="G18" s="56"/>
      <c r="H18" s="56"/>
      <c r="I18" s="56"/>
      <c r="J18" s="52">
        <f>data!K16+data!L16+data!M16</f>
        <v>0.33336957207631884</v>
      </c>
      <c r="K18" s="51">
        <f>data!M16</f>
        <v>9.3990561168937559E-2</v>
      </c>
      <c r="L18" s="51">
        <f>data!O16</f>
        <v>2.9877355674459382E-2</v>
      </c>
      <c r="M18" s="50">
        <f t="shared" si="0"/>
        <v>6.4113205494478173E-2</v>
      </c>
    </row>
    <row r="19" spans="1:13">
      <c r="A19" s="47">
        <f t="shared" si="1"/>
        <v>1972</v>
      </c>
      <c r="B19" s="55">
        <v>83670</v>
      </c>
      <c r="C19" s="55">
        <v>13343.609</v>
      </c>
      <c r="D19" s="55">
        <v>785497</v>
      </c>
      <c r="E19" s="54">
        <v>1.6987470000000001E-2</v>
      </c>
      <c r="F19" s="53">
        <v>8.5188529999999998E-2</v>
      </c>
      <c r="G19" s="48">
        <v>0.36220140000000001</v>
      </c>
      <c r="H19" s="48">
        <v>1.7620011</v>
      </c>
      <c r="I19" s="48">
        <f t="shared" ref="I19:I61" si="2">(0.01*G19-0.001*H19)/(0.01-0.001)</f>
        <v>0.20666809999999999</v>
      </c>
      <c r="J19" s="52">
        <f>data!K17+data!L17+data!M17</f>
        <v>0.33585936951500106</v>
      </c>
      <c r="K19" s="51">
        <f>data!M17</f>
        <v>9.6377083451862661E-2</v>
      </c>
      <c r="L19" s="51">
        <f>data!O17</f>
        <v>3.1258337833275765E-2</v>
      </c>
      <c r="M19" s="50">
        <f t="shared" si="0"/>
        <v>6.5118745618586896E-2</v>
      </c>
    </row>
    <row r="20" spans="1:13">
      <c r="A20" s="47">
        <f t="shared" si="1"/>
        <v>1973</v>
      </c>
      <c r="B20" s="55">
        <v>85442</v>
      </c>
      <c r="C20" s="55">
        <v>13938.187</v>
      </c>
      <c r="D20" s="55">
        <v>865419</v>
      </c>
      <c r="E20" s="54">
        <v>1.6105709999999999E-2</v>
      </c>
      <c r="F20" s="53">
        <v>7.9749189999999998E-2</v>
      </c>
      <c r="G20" s="48">
        <v>0.31553840999999999</v>
      </c>
      <c r="H20" s="48">
        <v>1.4045335000000001</v>
      </c>
      <c r="I20" s="48">
        <f t="shared" si="2"/>
        <v>0.1945389555555555</v>
      </c>
      <c r="J20" s="52">
        <f>data!K18+data!L18+data!M18</f>
        <v>0.33332703112875106</v>
      </c>
      <c r="K20" s="51">
        <f>data!M18</f>
        <v>9.1624623453135767E-2</v>
      </c>
      <c r="L20" s="51">
        <f>data!O18</f>
        <v>2.7600856232307912E-2</v>
      </c>
      <c r="M20" s="50">
        <f t="shared" si="0"/>
        <v>6.4023767220827851E-2</v>
      </c>
    </row>
    <row r="21" spans="1:13">
      <c r="A21" s="47">
        <f t="shared" si="1"/>
        <v>1974</v>
      </c>
      <c r="B21" s="55">
        <v>87228</v>
      </c>
      <c r="C21" s="55">
        <v>14885.332</v>
      </c>
      <c r="D21" s="55">
        <v>941901</v>
      </c>
      <c r="E21" s="54">
        <v>1.5803500000000002E-2</v>
      </c>
      <c r="F21" s="53">
        <v>7.8297699999999998E-2</v>
      </c>
      <c r="G21" s="48">
        <v>0.30865136999999998</v>
      </c>
      <c r="H21" s="48">
        <v>1.3217407000000001</v>
      </c>
      <c r="I21" s="48">
        <f t="shared" si="2"/>
        <v>0.19608588888888884</v>
      </c>
      <c r="J21" s="52">
        <f>data!K19+data!L19+data!M19</f>
        <v>0.33308721284801523</v>
      </c>
      <c r="K21" s="51">
        <f>data!M19</f>
        <v>9.1224292172255347E-2</v>
      </c>
      <c r="L21" s="51">
        <f>data!O19</f>
        <v>2.7282329384523601E-2</v>
      </c>
      <c r="M21" s="50">
        <f t="shared" si="0"/>
        <v>6.3941962787731746E-2</v>
      </c>
    </row>
    <row r="22" spans="1:13">
      <c r="A22" s="47">
        <f t="shared" si="1"/>
        <v>1975</v>
      </c>
      <c r="B22" s="55">
        <v>89127</v>
      </c>
      <c r="C22" s="55">
        <v>15277.401</v>
      </c>
      <c r="D22" s="55">
        <v>994271</v>
      </c>
      <c r="E22" s="54">
        <v>1.5365429999999999E-2</v>
      </c>
      <c r="F22" s="53">
        <v>8.0546240000000005E-2</v>
      </c>
      <c r="G22" s="48">
        <v>0.31111443</v>
      </c>
      <c r="H22" s="48">
        <v>1.3419289999999999</v>
      </c>
      <c r="I22" s="48">
        <f t="shared" si="2"/>
        <v>0.19657947777777779</v>
      </c>
      <c r="J22" s="52">
        <f>data!K20+data!L20+data!M20</f>
        <v>0.33432915443624905</v>
      </c>
      <c r="K22" s="51">
        <f>data!M20</f>
        <v>8.8726726034525638E-2</v>
      </c>
      <c r="L22" s="51">
        <f>data!O20</f>
        <v>2.56451254427838E-2</v>
      </c>
      <c r="M22" s="50">
        <f t="shared" si="0"/>
        <v>6.3081600591741838E-2</v>
      </c>
    </row>
    <row r="23" spans="1:13">
      <c r="A23" s="47">
        <f t="shared" si="1"/>
        <v>1976</v>
      </c>
      <c r="B23" s="55">
        <v>91048</v>
      </c>
      <c r="C23" s="55">
        <v>16794.573</v>
      </c>
      <c r="D23" s="55">
        <v>1106044</v>
      </c>
      <c r="E23" s="54">
        <v>1.5184359999999999E-2</v>
      </c>
      <c r="F23" s="53">
        <v>8.1072210000000006E-2</v>
      </c>
      <c r="G23" s="48">
        <v>0.32080730000000002</v>
      </c>
      <c r="H23" s="48">
        <v>1.4320657000000001</v>
      </c>
      <c r="I23" s="48">
        <f t="shared" si="2"/>
        <v>0.19733414444444441</v>
      </c>
      <c r="J23" s="52">
        <f>data!K21+data!L21+data!M21</f>
        <v>0.33413613324879499</v>
      </c>
      <c r="K23" s="51">
        <f>data!M21</f>
        <v>8.8608851388069065E-2</v>
      </c>
      <c r="L23" s="51">
        <f>data!O21</f>
        <v>2.5947445217216036E-2</v>
      </c>
      <c r="M23" s="50">
        <f t="shared" si="0"/>
        <v>6.2661406170853029E-2</v>
      </c>
    </row>
    <row r="24" spans="1:13">
      <c r="A24" s="47">
        <f t="shared" si="1"/>
        <v>1977</v>
      </c>
      <c r="B24" s="55">
        <v>93076</v>
      </c>
      <c r="C24" s="55">
        <v>17265.275000000001</v>
      </c>
      <c r="D24" s="55">
        <v>1217278</v>
      </c>
      <c r="E24" s="54">
        <v>1.418351E-2</v>
      </c>
      <c r="F24" s="53">
        <v>7.9847660000000001E-2</v>
      </c>
      <c r="G24" s="48">
        <v>0.32046709000000001</v>
      </c>
      <c r="H24" s="48">
        <v>1.4232073999999999</v>
      </c>
      <c r="I24" s="48">
        <f t="shared" si="2"/>
        <v>0.19794038888888887</v>
      </c>
      <c r="J24" s="52">
        <f>data!K22+data!L22+data!M22</f>
        <v>0.33583354446726782</v>
      </c>
      <c r="K24" s="51">
        <f>data!M22</f>
        <v>9.0251178846532942E-2</v>
      </c>
      <c r="L24" s="51">
        <f>data!O22</f>
        <v>2.7079323133603866E-2</v>
      </c>
      <c r="M24" s="50">
        <f t="shared" si="0"/>
        <v>6.3171855712929076E-2</v>
      </c>
    </row>
    <row r="25" spans="1:13">
      <c r="A25" s="47">
        <f t="shared" si="1"/>
        <v>1978</v>
      </c>
      <c r="B25" s="55">
        <v>95213</v>
      </c>
      <c r="C25" s="55">
        <v>19689.828000000001</v>
      </c>
      <c r="D25" s="55">
        <v>1365290</v>
      </c>
      <c r="E25" s="54">
        <v>1.4421720000000001E-2</v>
      </c>
      <c r="F25" s="53">
        <v>7.8553159999999997E-2</v>
      </c>
      <c r="G25" s="48">
        <v>0.30692318000000002</v>
      </c>
      <c r="H25" s="48">
        <v>1.3720346000000001</v>
      </c>
      <c r="I25" s="48">
        <f t="shared" si="2"/>
        <v>0.18857746666666667</v>
      </c>
      <c r="J25" s="52">
        <f>data!K23+data!L23+data!M23</f>
        <v>0.33486074567630086</v>
      </c>
      <c r="K25" s="51">
        <f>data!M23</f>
        <v>8.950521311798669E-2</v>
      </c>
      <c r="L25" s="51">
        <f>data!O23</f>
        <v>2.6479670026986139E-2</v>
      </c>
      <c r="M25" s="50">
        <f t="shared" si="0"/>
        <v>6.3025543091000558E-2</v>
      </c>
    </row>
    <row r="26" spans="1:13">
      <c r="A26" s="47">
        <f t="shared" si="1"/>
        <v>1979</v>
      </c>
      <c r="B26" s="55">
        <v>97457</v>
      </c>
      <c r="C26" s="55">
        <v>22209.947</v>
      </c>
      <c r="D26" s="55">
        <v>1548415</v>
      </c>
      <c r="E26" s="54">
        <v>1.4343669999999999E-2</v>
      </c>
      <c r="F26" s="53">
        <v>7.9805390000000004E-2</v>
      </c>
      <c r="G26" s="48">
        <v>0.32513373000000001</v>
      </c>
      <c r="H26" s="48">
        <v>1.5111368000000001</v>
      </c>
      <c r="I26" s="48">
        <f t="shared" si="2"/>
        <v>0.1933556111111111</v>
      </c>
      <c r="J26" s="52">
        <f>data!K24+data!L24+data!M24</f>
        <v>0.34212281147923007</v>
      </c>
      <c r="K26" s="51">
        <f>data!M24</f>
        <v>9.957698470951884E-2</v>
      </c>
      <c r="L26" s="51">
        <f>data!O24</f>
        <v>3.4392645702314782E-2</v>
      </c>
      <c r="M26" s="50">
        <f t="shared" si="0"/>
        <v>6.5184339007204051E-2</v>
      </c>
    </row>
    <row r="27" spans="1:13">
      <c r="A27" s="47">
        <f t="shared" si="1"/>
        <v>1980</v>
      </c>
      <c r="B27" s="55">
        <v>99625</v>
      </c>
      <c r="C27" s="55">
        <v>25809.827000000001</v>
      </c>
      <c r="D27" s="55">
        <v>1706018</v>
      </c>
      <c r="E27" s="54">
        <v>1.51287E-2</v>
      </c>
      <c r="F27" s="53">
        <v>8.4052219999999997E-2</v>
      </c>
      <c r="G27" s="48">
        <v>0.33776451000000002</v>
      </c>
      <c r="H27" s="48">
        <v>1.5354928000000001</v>
      </c>
      <c r="I27" s="48">
        <f t="shared" si="2"/>
        <v>0.20468358888888888</v>
      </c>
      <c r="J27" s="52">
        <f>data!K25+data!L25+data!M25</f>
        <v>0.34633109852762872</v>
      </c>
      <c r="K27" s="51">
        <f>data!M25</f>
        <v>0.10021024087968501</v>
      </c>
      <c r="L27" s="51">
        <f>data!O25</f>
        <v>3.4095164790819289E-2</v>
      </c>
      <c r="M27" s="50">
        <f t="shared" si="0"/>
        <v>6.6115076088865715E-2</v>
      </c>
    </row>
    <row r="28" spans="1:13">
      <c r="A28" s="47">
        <f t="shared" si="1"/>
        <v>1981</v>
      </c>
      <c r="B28" s="55">
        <v>101432</v>
      </c>
      <c r="C28" s="55">
        <v>30802.078000000001</v>
      </c>
      <c r="D28" s="55">
        <v>1881124</v>
      </c>
      <c r="E28" s="54">
        <v>1.637429E-2</v>
      </c>
      <c r="F28" s="53">
        <v>8.8659150000000006E-2</v>
      </c>
      <c r="G28" s="48">
        <v>0.35760040999999998</v>
      </c>
      <c r="H28" s="48">
        <v>1.6443165</v>
      </c>
      <c r="I28" s="48">
        <f t="shared" si="2"/>
        <v>0.2146319555555555</v>
      </c>
      <c r="J28" s="52">
        <f>data!K26+data!L26+data!M26</f>
        <v>0.34543460724054287</v>
      </c>
      <c r="K28" s="51">
        <f>data!M26</f>
        <v>0.1001702480787313</v>
      </c>
      <c r="L28" s="51">
        <f>data!O26</f>
        <v>3.5661926882342106E-2</v>
      </c>
      <c r="M28" s="50">
        <f t="shared" si="0"/>
        <v>6.450832119638919E-2</v>
      </c>
    </row>
    <row r="29" spans="1:13">
      <c r="A29" s="47">
        <f t="shared" si="1"/>
        <v>1982</v>
      </c>
      <c r="B29" s="55">
        <v>103250</v>
      </c>
      <c r="C29" s="55">
        <v>33469.786</v>
      </c>
      <c r="D29" s="55">
        <v>1994598</v>
      </c>
      <c r="E29" s="54">
        <v>1.6780219999999998E-2</v>
      </c>
      <c r="F29" s="53">
        <v>8.8048929999999997E-2</v>
      </c>
      <c r="G29" s="48">
        <v>0.34550309000000001</v>
      </c>
      <c r="H29" s="48">
        <v>1.5043930999999999</v>
      </c>
      <c r="I29" s="48">
        <f t="shared" si="2"/>
        <v>0.21673753333333334</v>
      </c>
      <c r="J29" s="52">
        <f>data!K27+data!L27+data!M27</f>
        <v>0.35332165870772247</v>
      </c>
      <c r="K29" s="51">
        <f>data!M27</f>
        <v>0.10795796977766425</v>
      </c>
      <c r="L29" s="51">
        <f>data!O27</f>
        <v>4.1757694436480149E-2</v>
      </c>
      <c r="M29" s="50">
        <f t="shared" si="0"/>
        <v>6.6200275341184112E-2</v>
      </c>
    </row>
    <row r="30" spans="1:13">
      <c r="A30" s="47">
        <f t="shared" si="1"/>
        <v>1983</v>
      </c>
      <c r="B30" s="55">
        <v>105067</v>
      </c>
      <c r="C30" s="55">
        <v>37677.748</v>
      </c>
      <c r="D30" s="55">
        <v>2127822</v>
      </c>
      <c r="E30" s="54">
        <v>1.7707190000000001E-2</v>
      </c>
      <c r="F30" s="53">
        <v>9.2553140000000006E-2</v>
      </c>
      <c r="G30" s="48">
        <v>0.37364417999999999</v>
      </c>
      <c r="H30" s="48">
        <v>1.6037691999999999</v>
      </c>
      <c r="I30" s="48">
        <f t="shared" si="2"/>
        <v>0.23696362222222217</v>
      </c>
      <c r="J30" s="52">
        <f>data!K28+data!L28+data!M28</f>
        <v>0.36381882126221532</v>
      </c>
      <c r="K30" s="51">
        <f>data!M28</f>
        <v>0.11555228099865923</v>
      </c>
      <c r="L30" s="51">
        <f>data!O28</f>
        <v>4.6208721299842916E-2</v>
      </c>
      <c r="M30" s="50">
        <f t="shared" si="0"/>
        <v>6.9343559698816309E-2</v>
      </c>
    </row>
    <row r="31" spans="1:13">
      <c r="A31" s="47">
        <f t="shared" si="1"/>
        <v>1984</v>
      </c>
      <c r="B31" s="55">
        <v>106871</v>
      </c>
      <c r="C31" s="55">
        <v>42125.61</v>
      </c>
      <c r="D31" s="55">
        <v>2331723</v>
      </c>
      <c r="E31" s="54">
        <v>1.80663E-2</v>
      </c>
      <c r="F31" s="53">
        <v>9.3542260000000002E-2</v>
      </c>
      <c r="G31" s="48">
        <v>0.38334258999999998</v>
      </c>
      <c r="H31" s="48">
        <v>1.6222023999999999</v>
      </c>
      <c r="I31" s="48">
        <f t="shared" si="2"/>
        <v>0.24569149999999995</v>
      </c>
      <c r="J31" s="52">
        <f>data!K29+data!L29+data!M29</f>
        <v>0.36735537173275118</v>
      </c>
      <c r="K31" s="51">
        <f>data!M29</f>
        <v>0.11989346962037795</v>
      </c>
      <c r="L31" s="51">
        <f>data!O29</f>
        <v>4.9811033091065014E-2</v>
      </c>
      <c r="M31" s="50">
        <f t="shared" si="0"/>
        <v>7.0082436529312925E-2</v>
      </c>
    </row>
    <row r="32" spans="1:13">
      <c r="A32" s="47">
        <f t="shared" si="1"/>
        <v>1985</v>
      </c>
      <c r="B32" s="55">
        <v>108736</v>
      </c>
      <c r="C32" s="55">
        <v>47953.735999999997</v>
      </c>
      <c r="D32" s="55">
        <v>2521717</v>
      </c>
      <c r="E32" s="54">
        <v>1.90163E-2</v>
      </c>
      <c r="F32" s="53">
        <v>0.10140602999999999</v>
      </c>
      <c r="G32" s="48">
        <v>0.44587670000000001</v>
      </c>
      <c r="H32" s="48">
        <v>2.1767582000000001</v>
      </c>
      <c r="I32" s="48">
        <f t="shared" si="2"/>
        <v>0.25355653333333339</v>
      </c>
      <c r="J32" s="52">
        <f>data!K30+data!L30+data!M30</f>
        <v>0.37560861009448188</v>
      </c>
      <c r="K32" s="51">
        <f>data!M30</f>
        <v>0.12668962279555532</v>
      </c>
      <c r="L32" s="51">
        <f>data!O30</f>
        <v>5.3180289093396171E-2</v>
      </c>
      <c r="M32" s="50">
        <f t="shared" si="0"/>
        <v>7.3509333702159146E-2</v>
      </c>
    </row>
    <row r="33" spans="1:13">
      <c r="A33" s="47">
        <f t="shared" si="1"/>
        <v>1986</v>
      </c>
      <c r="B33" s="55">
        <v>110684</v>
      </c>
      <c r="C33" s="55">
        <v>51038.16</v>
      </c>
      <c r="D33" s="55">
        <v>2800382</v>
      </c>
      <c r="E33" s="54">
        <v>1.8225430000000001E-2</v>
      </c>
      <c r="F33" s="53">
        <v>0.10257073999999999</v>
      </c>
      <c r="G33" s="48">
        <v>0.47514735000000002</v>
      </c>
      <c r="H33" s="48">
        <v>2.1558385000000002</v>
      </c>
      <c r="I33" s="48">
        <f t="shared" si="2"/>
        <v>0.2884038888888889</v>
      </c>
      <c r="J33" s="52">
        <f>data!K31+data!L31+data!M31</f>
        <v>0.40628910352746883</v>
      </c>
      <c r="K33" s="51">
        <f>data!M31</f>
        <v>0.15917057878495416</v>
      </c>
      <c r="L33" s="51">
        <f>data!O31</f>
        <v>7.3978961510816968E-2</v>
      </c>
      <c r="M33" s="50">
        <f t="shared" si="0"/>
        <v>8.5191617274137196E-2</v>
      </c>
    </row>
    <row r="34" spans="1:13">
      <c r="A34" s="47">
        <f t="shared" si="1"/>
        <v>1987</v>
      </c>
      <c r="B34" s="55">
        <v>112640</v>
      </c>
      <c r="C34" s="55">
        <v>49523.953999999998</v>
      </c>
      <c r="D34" s="55">
        <v>2806993</v>
      </c>
      <c r="E34" s="54">
        <v>1.7643059999999999E-2</v>
      </c>
      <c r="F34" s="53">
        <v>9.5986920000000003E-2</v>
      </c>
      <c r="G34" s="48">
        <v>0.39263725999999999</v>
      </c>
      <c r="H34" s="48">
        <v>1.7174589</v>
      </c>
      <c r="I34" s="48">
        <f t="shared" si="2"/>
        <v>0.24543485555555553</v>
      </c>
      <c r="J34" s="52">
        <f>data!K32+data!L32+data!M32</f>
        <v>0.38245778280666731</v>
      </c>
      <c r="K34" s="51">
        <f>data!M32</f>
        <v>0.12662152082703312</v>
      </c>
      <c r="L34" s="51">
        <f>data!O32</f>
        <v>4.8990274086337278E-2</v>
      </c>
      <c r="M34" s="50">
        <f t="shared" si="0"/>
        <v>7.7631246740695853E-2</v>
      </c>
    </row>
    <row r="35" spans="1:13">
      <c r="A35" s="47">
        <f t="shared" si="1"/>
        <v>1988</v>
      </c>
      <c r="B35" s="55">
        <v>114656</v>
      </c>
      <c r="C35" s="55">
        <v>51326.497000000003</v>
      </c>
      <c r="D35" s="55">
        <v>3111660</v>
      </c>
      <c r="E35" s="54">
        <v>1.6494890000000002E-2</v>
      </c>
      <c r="F35" s="53">
        <v>9.3498419999999999E-2</v>
      </c>
      <c r="G35" s="48">
        <v>0.39652166999999999</v>
      </c>
      <c r="H35" s="48">
        <v>1.9661416</v>
      </c>
      <c r="I35" s="48">
        <f t="shared" si="2"/>
        <v>0.22211945555555557</v>
      </c>
      <c r="J35" s="52">
        <f>data!K33+data!L33+data!M33</f>
        <v>0.40628739351633936</v>
      </c>
      <c r="K35" s="51">
        <f>data!M33</f>
        <v>0.15493338921325048</v>
      </c>
      <c r="L35" s="51">
        <f>data!O33</f>
        <v>6.7990305904861006E-2</v>
      </c>
      <c r="M35" s="50">
        <f t="shared" si="0"/>
        <v>8.6943083308389471E-2</v>
      </c>
    </row>
    <row r="36" spans="1:13">
      <c r="A36" s="47">
        <f t="shared" si="1"/>
        <v>1989</v>
      </c>
      <c r="B36" s="55">
        <v>116759</v>
      </c>
      <c r="C36" s="55">
        <v>55457.093000000001</v>
      </c>
      <c r="D36" s="55">
        <v>3277077</v>
      </c>
      <c r="E36" s="54">
        <v>1.692273E-2</v>
      </c>
      <c r="F36" s="53">
        <v>9.6519240000000006E-2</v>
      </c>
      <c r="G36" s="48">
        <v>0.40059495000000001</v>
      </c>
      <c r="H36" s="48">
        <v>1.9503313</v>
      </c>
      <c r="I36" s="48">
        <f t="shared" si="2"/>
        <v>0.22840202222222214</v>
      </c>
      <c r="J36" s="52">
        <f>data!K34+data!L34+data!M34</f>
        <v>0.40084419699446749</v>
      </c>
      <c r="K36" s="51">
        <f>data!M34</f>
        <v>0.14486443962630341</v>
      </c>
      <c r="L36" s="51">
        <f>data!O34</f>
        <v>5.999407496887639E-2</v>
      </c>
      <c r="M36" s="50">
        <f t="shared" si="0"/>
        <v>8.4870364657427019E-2</v>
      </c>
    </row>
    <row r="37" spans="1:13">
      <c r="A37" s="47">
        <f t="shared" si="1"/>
        <v>1990</v>
      </c>
      <c r="B37" s="55">
        <v>119055</v>
      </c>
      <c r="C37" s="55">
        <v>57194.02</v>
      </c>
      <c r="D37" s="55">
        <v>3443156</v>
      </c>
      <c r="E37" s="54">
        <v>1.6610929999999999E-2</v>
      </c>
      <c r="F37" s="53">
        <v>9.4674019999999998E-2</v>
      </c>
      <c r="G37" s="48">
        <v>0.38486000999999997</v>
      </c>
      <c r="H37" s="48">
        <v>1.7853029</v>
      </c>
      <c r="I37" s="48">
        <f t="shared" si="2"/>
        <v>0.22925524444444437</v>
      </c>
      <c r="J37" s="52">
        <f>data!K35+data!L35+data!M35</f>
        <v>0.39975652816242446</v>
      </c>
      <c r="K37" s="51">
        <f>data!M35</f>
        <v>0.14329641264701637</v>
      </c>
      <c r="L37" s="51">
        <f>data!O35</f>
        <v>5.8245139041904224E-2</v>
      </c>
      <c r="M37" s="50">
        <f t="shared" si="0"/>
        <v>8.5051273605112138E-2</v>
      </c>
    </row>
    <row r="38" spans="1:13">
      <c r="A38" s="47">
        <f t="shared" si="1"/>
        <v>1991</v>
      </c>
      <c r="B38" s="55">
        <v>120453</v>
      </c>
      <c r="C38" s="55">
        <v>60536.137999999999</v>
      </c>
      <c r="D38" s="55">
        <v>3488042</v>
      </c>
      <c r="E38" s="54">
        <v>1.735534E-2</v>
      </c>
      <c r="F38" s="53">
        <v>9.9440349999999997E-2</v>
      </c>
      <c r="G38" s="48">
        <v>0.39382457999999998</v>
      </c>
      <c r="H38" s="48">
        <v>1.7760378999999999</v>
      </c>
      <c r="I38" s="48">
        <f t="shared" si="2"/>
        <v>0.2402453222222222</v>
      </c>
      <c r="J38" s="52">
        <f>data!K36+data!L36+data!M36</f>
        <v>0.39545500390896426</v>
      </c>
      <c r="K38" s="51">
        <f>data!M36</f>
        <v>0.1336069026115955</v>
      </c>
      <c r="L38" s="51">
        <f>data!O36</f>
        <v>5.1228214941781251E-2</v>
      </c>
      <c r="M38" s="50">
        <f t="shared" si="0"/>
        <v>8.2378687669814238E-2</v>
      </c>
    </row>
    <row r="39" spans="1:13">
      <c r="A39" s="47">
        <f t="shared" si="1"/>
        <v>1992</v>
      </c>
      <c r="B39" s="55">
        <v>121944</v>
      </c>
      <c r="C39" s="55">
        <v>63875.705999999998</v>
      </c>
      <c r="D39" s="55">
        <v>3661363</v>
      </c>
      <c r="E39" s="54">
        <v>1.744588E-2</v>
      </c>
      <c r="F39" s="53">
        <v>9.9280060000000003E-2</v>
      </c>
      <c r="G39" s="48">
        <v>0.38329627999999999</v>
      </c>
      <c r="H39" s="48">
        <v>1.758583</v>
      </c>
      <c r="I39" s="48">
        <f t="shared" si="2"/>
        <v>0.23048664444444439</v>
      </c>
      <c r="J39" s="52">
        <f>data!K37+data!L37+data!M37</f>
        <v>0.40822634961702242</v>
      </c>
      <c r="K39" s="51">
        <f>data!M37</f>
        <v>0.14670843575107489</v>
      </c>
      <c r="L39" s="51">
        <f>data!O37</f>
        <v>6.0315047247453797E-2</v>
      </c>
      <c r="M39" s="50">
        <f t="shared" si="0"/>
        <v>8.6393388503621105E-2</v>
      </c>
    </row>
    <row r="40" spans="1:13">
      <c r="A40" s="47">
        <f t="shared" si="1"/>
        <v>1993</v>
      </c>
      <c r="B40" s="55">
        <v>123378</v>
      </c>
      <c r="C40" s="55">
        <v>68107.179000000004</v>
      </c>
      <c r="D40" s="55">
        <v>3762368</v>
      </c>
      <c r="E40" s="54">
        <v>1.8102210000000001E-2</v>
      </c>
      <c r="F40" s="53">
        <v>0.10528053</v>
      </c>
      <c r="G40" s="48">
        <v>0.44621836999999998</v>
      </c>
      <c r="H40" s="48">
        <v>2.1565482</v>
      </c>
      <c r="I40" s="48">
        <f t="shared" si="2"/>
        <v>0.25618172222222213</v>
      </c>
      <c r="J40" s="52">
        <f>data!K38+data!L38+data!M38</f>
        <v>0.40684889309387606</v>
      </c>
      <c r="K40" s="51">
        <f>data!M38</f>
        <v>0.14236902926573161</v>
      </c>
      <c r="L40" s="51">
        <f>data!O38</f>
        <v>5.7306914890393447E-2</v>
      </c>
      <c r="M40" s="50">
        <f t="shared" si="0"/>
        <v>8.5062114375338171E-2</v>
      </c>
    </row>
    <row r="41" spans="1:13">
      <c r="A41" s="47">
        <f t="shared" si="1"/>
        <v>1994</v>
      </c>
      <c r="B41" s="55">
        <v>124716</v>
      </c>
      <c r="C41" s="55">
        <v>70586.991999999998</v>
      </c>
      <c r="D41" s="55">
        <v>3944422</v>
      </c>
      <c r="E41" s="54">
        <v>1.7895399999999999E-2</v>
      </c>
      <c r="F41" s="53">
        <v>0.1063209</v>
      </c>
      <c r="G41" s="48">
        <v>0.46019869000000002</v>
      </c>
      <c r="H41" s="48">
        <v>2.3196544000000001</v>
      </c>
      <c r="I41" s="48">
        <f t="shared" si="2"/>
        <v>0.2535925</v>
      </c>
      <c r="J41" s="52">
        <f>data!K39+data!L39+data!M39</f>
        <v>0.40781969686955155</v>
      </c>
      <c r="K41" s="51">
        <f>data!M39</f>
        <v>0.14231929403424462</v>
      </c>
      <c r="L41" s="51">
        <f>data!O39</f>
        <v>5.7039958392342771E-2</v>
      </c>
      <c r="M41" s="50">
        <f t="shared" si="0"/>
        <v>8.5279335641901849E-2</v>
      </c>
    </row>
    <row r="42" spans="1:13">
      <c r="A42" s="47">
        <f t="shared" si="1"/>
        <v>1995</v>
      </c>
      <c r="B42" s="55">
        <v>126023</v>
      </c>
      <c r="C42" s="55">
        <v>74961.081999999995</v>
      </c>
      <c r="D42" s="55">
        <v>4218233</v>
      </c>
      <c r="E42" s="54">
        <v>1.7770729999999998E-2</v>
      </c>
      <c r="F42" s="53">
        <v>0.10513784</v>
      </c>
      <c r="G42" s="48">
        <v>0.45752724</v>
      </c>
      <c r="H42" s="48">
        <v>2.3128182000000002</v>
      </c>
      <c r="I42" s="48">
        <f t="shared" si="2"/>
        <v>0.25138379999999994</v>
      </c>
      <c r="J42" s="52">
        <f>data!K40+data!L40+data!M40</f>
        <v>0.42113999999999996</v>
      </c>
      <c r="K42" s="51">
        <f>data!M40</f>
        <v>0.15234</v>
      </c>
      <c r="L42" s="51">
        <f>data!O40</f>
        <v>6.2060000000000004E-2</v>
      </c>
      <c r="M42" s="50">
        <f t="shared" si="0"/>
        <v>9.0279999999999999E-2</v>
      </c>
    </row>
    <row r="43" spans="1:13">
      <c r="A43" s="47">
        <f t="shared" si="1"/>
        <v>1996</v>
      </c>
      <c r="B43" s="55">
        <v>127625</v>
      </c>
      <c r="C43" s="55">
        <v>86162.703999999998</v>
      </c>
      <c r="D43" s="55">
        <v>4558767</v>
      </c>
      <c r="E43" s="54">
        <v>1.8900440000000001E-2</v>
      </c>
      <c r="F43" s="53">
        <v>0.11440047</v>
      </c>
      <c r="G43" s="48">
        <v>0.54425080999999997</v>
      </c>
      <c r="H43" s="48">
        <v>3.0814431999999998</v>
      </c>
      <c r="I43" s="48">
        <f t="shared" si="2"/>
        <v>0.26234054444444443</v>
      </c>
      <c r="J43" s="52">
        <f>data!K41+data!L41+data!M41</f>
        <v>0.43484</v>
      </c>
      <c r="K43" s="51">
        <f>data!M41</f>
        <v>0.16687000000000002</v>
      </c>
      <c r="L43" s="51">
        <f>data!O41</f>
        <v>7.2400000000000006E-2</v>
      </c>
      <c r="M43" s="50">
        <f t="shared" si="0"/>
        <v>9.4470000000000012E-2</v>
      </c>
    </row>
    <row r="44" spans="1:13">
      <c r="A44" s="47">
        <f t="shared" si="1"/>
        <v>1997</v>
      </c>
      <c r="B44" s="55">
        <v>129301</v>
      </c>
      <c r="C44" s="55">
        <v>99200.375</v>
      </c>
      <c r="D44" s="55">
        <v>4991359</v>
      </c>
      <c r="E44" s="54">
        <v>1.987442E-2</v>
      </c>
      <c r="F44" s="53">
        <v>0.1229941</v>
      </c>
      <c r="G44" s="48">
        <v>0.60869485000000001</v>
      </c>
      <c r="H44" s="48">
        <v>3.6424713</v>
      </c>
      <c r="I44" s="48">
        <f t="shared" si="2"/>
        <v>0.2716085777777778</v>
      </c>
      <c r="J44" s="52">
        <f>data!K42+data!L42+data!M42</f>
        <v>0.44643999999999995</v>
      </c>
      <c r="K44" s="51">
        <f>data!M42</f>
        <v>0.18015</v>
      </c>
      <c r="L44" s="51">
        <f>data!O42</f>
        <v>8.1850000000000006E-2</v>
      </c>
      <c r="M44" s="50">
        <f t="shared" si="0"/>
        <v>9.8299999999999998E-2</v>
      </c>
    </row>
    <row r="45" spans="1:13">
      <c r="A45" s="47">
        <f t="shared" si="1"/>
        <v>1998</v>
      </c>
      <c r="B45" s="55">
        <v>130945</v>
      </c>
      <c r="C45" s="55">
        <v>109645.84</v>
      </c>
      <c r="D45" s="55">
        <v>5437253</v>
      </c>
      <c r="E45" s="54">
        <v>2.016567E-2</v>
      </c>
      <c r="F45" s="53">
        <v>0.12452885</v>
      </c>
      <c r="G45" s="48">
        <v>0.62988401000000005</v>
      </c>
      <c r="H45" s="48">
        <v>3.6576076999999998</v>
      </c>
      <c r="I45" s="48">
        <f t="shared" si="2"/>
        <v>0.2934702666666667</v>
      </c>
      <c r="J45" s="52">
        <f>data!K43+data!L43+data!M43</f>
        <v>0.45391000000000004</v>
      </c>
      <c r="K45" s="51">
        <f>data!M43</f>
        <v>0.19088000000000002</v>
      </c>
      <c r="L45" s="51">
        <f>data!O43</f>
        <v>8.9960000000000012E-2</v>
      </c>
      <c r="M45" s="50">
        <f t="shared" si="0"/>
        <v>0.10092000000000001</v>
      </c>
    </row>
    <row r="46" spans="1:13">
      <c r="A46" s="47">
        <f t="shared" si="1"/>
        <v>1999</v>
      </c>
      <c r="B46" s="55">
        <v>132267</v>
      </c>
      <c r="C46" s="55">
        <v>126025.31</v>
      </c>
      <c r="D46" s="55">
        <v>5872170</v>
      </c>
      <c r="E46" s="54">
        <v>2.1461460000000002E-2</v>
      </c>
      <c r="F46" s="53">
        <v>0.13398704</v>
      </c>
      <c r="G46" s="48">
        <v>0.69352382000000001</v>
      </c>
      <c r="H46" s="48">
        <v>4.2253128000000002</v>
      </c>
      <c r="I46" s="48">
        <f t="shared" si="2"/>
        <v>0.30110282222222212</v>
      </c>
      <c r="J46" s="52">
        <f>data!K44+data!L44+data!M44</f>
        <v>0.46468999999999999</v>
      </c>
      <c r="K46" s="51">
        <f>data!M44</f>
        <v>0.20044000000000001</v>
      </c>
      <c r="L46" s="51">
        <f>data!O44</f>
        <v>9.622E-2</v>
      </c>
      <c r="M46" s="50">
        <f t="shared" si="0"/>
        <v>0.10422000000000001</v>
      </c>
    </row>
    <row r="47" spans="1:13">
      <c r="A47" s="47">
        <f t="shared" si="1"/>
        <v>2000</v>
      </c>
      <c r="B47" s="55">
        <v>134473</v>
      </c>
      <c r="C47" s="55">
        <v>140068.35</v>
      </c>
      <c r="D47" s="55">
        <v>6326982</v>
      </c>
      <c r="E47" s="54">
        <v>2.213826E-2</v>
      </c>
      <c r="F47" s="53">
        <v>0.13667233000000001</v>
      </c>
      <c r="G47" s="48">
        <v>0.73233583999999996</v>
      </c>
      <c r="H47" s="48">
        <v>4.5709226000000003</v>
      </c>
      <c r="I47" s="48">
        <f t="shared" si="2"/>
        <v>0.30582619999999994</v>
      </c>
      <c r="J47" s="52">
        <f>data!K45+data!L45+data!M45</f>
        <v>0.47606999999999999</v>
      </c>
      <c r="K47" s="51">
        <f>data!M45</f>
        <v>0.21521000000000001</v>
      </c>
      <c r="L47" s="51">
        <f>data!O45</f>
        <v>0.10877000000000001</v>
      </c>
      <c r="M47" s="50">
        <f t="shared" si="0"/>
        <v>0.10644000000000001</v>
      </c>
    </row>
    <row r="48" spans="1:13">
      <c r="A48" s="47">
        <f t="shared" si="1"/>
        <v>2001</v>
      </c>
      <c r="B48" s="55">
        <v>137088</v>
      </c>
      <c r="C48" s="55">
        <v>139727.45000000001</v>
      </c>
      <c r="D48" s="55">
        <v>6171427</v>
      </c>
      <c r="E48" s="54">
        <v>2.2641029999999999E-2</v>
      </c>
      <c r="F48" s="53">
        <v>0.13131039</v>
      </c>
      <c r="G48" s="48">
        <v>0.64189057000000005</v>
      </c>
      <c r="H48" s="48">
        <v>3.7555770000000002</v>
      </c>
      <c r="I48" s="48">
        <f t="shared" si="2"/>
        <v>0.29592541111111109</v>
      </c>
      <c r="J48" s="52">
        <f>data!K46+data!L46+data!M46</f>
        <v>0.44823000000000002</v>
      </c>
      <c r="K48" s="51">
        <f>data!M46</f>
        <v>0.1822</v>
      </c>
      <c r="L48" s="51">
        <f>data!O46</f>
        <v>8.3690000000000001E-2</v>
      </c>
      <c r="M48" s="50">
        <f t="shared" si="0"/>
        <v>9.851E-2</v>
      </c>
    </row>
    <row r="49" spans="1:14">
      <c r="A49" s="47">
        <f t="shared" si="1"/>
        <v>2002</v>
      </c>
      <c r="B49" s="55">
        <v>139703</v>
      </c>
      <c r="C49" s="55">
        <v>140797.95000000001</v>
      </c>
      <c r="D49" s="55">
        <v>6061523</v>
      </c>
      <c r="E49" s="54">
        <v>2.3228149999999999E-2</v>
      </c>
      <c r="F49" s="53">
        <v>0.12972091999999999</v>
      </c>
      <c r="G49" s="48">
        <v>0.59429080000000001</v>
      </c>
      <c r="H49" s="48">
        <v>3.2898037000000002</v>
      </c>
      <c r="I49" s="48">
        <f t="shared" si="2"/>
        <v>0.29478936666666661</v>
      </c>
      <c r="J49" s="52">
        <f>data!K47+data!L47+data!M47</f>
        <v>0.43820000000000003</v>
      </c>
      <c r="K49" s="51">
        <f>data!M47</f>
        <v>0.16864999999999999</v>
      </c>
      <c r="L49" s="51">
        <f>data!O47</f>
        <v>7.3410000000000003E-2</v>
      </c>
      <c r="M49" s="50">
        <f t="shared" si="0"/>
        <v>9.5239999999999991E-2</v>
      </c>
    </row>
    <row r="50" spans="1:14">
      <c r="A50" s="47">
        <f t="shared" si="1"/>
        <v>2003</v>
      </c>
      <c r="B50" s="55">
        <v>141843</v>
      </c>
      <c r="C50" s="55">
        <v>145351.45000000001</v>
      </c>
      <c r="D50" s="55">
        <v>6255500</v>
      </c>
      <c r="E50" s="54">
        <v>2.3235780000000001E-2</v>
      </c>
      <c r="F50" s="53">
        <v>0.13436265</v>
      </c>
      <c r="G50" s="48">
        <v>0.63100051000000001</v>
      </c>
      <c r="H50" s="48">
        <v>3.6451494000000002</v>
      </c>
      <c r="I50" s="48">
        <f t="shared" si="2"/>
        <v>0.29609507777777772</v>
      </c>
      <c r="J50" s="52">
        <f>data!K48+data!L48+data!M48</f>
        <v>0.44527000000000005</v>
      </c>
      <c r="K50" s="51">
        <f>data!M48</f>
        <v>0.17527999999999999</v>
      </c>
      <c r="L50" s="51">
        <f>data!O48</f>
        <v>7.8670000000000004E-2</v>
      </c>
      <c r="M50" s="50">
        <f t="shared" si="0"/>
        <v>9.6609999999999988E-2</v>
      </c>
    </row>
    <row r="51" spans="1:14">
      <c r="A51" s="47">
        <f t="shared" si="1"/>
        <v>2004</v>
      </c>
      <c r="B51" s="55">
        <v>143982</v>
      </c>
      <c r="C51" s="55">
        <v>166003.97</v>
      </c>
      <c r="D51" s="55">
        <v>6854990</v>
      </c>
      <c r="E51" s="54">
        <v>2.4216519999999998E-2</v>
      </c>
      <c r="F51" s="53">
        <v>0.14419038000000001</v>
      </c>
      <c r="G51" s="48">
        <v>0.72995290000000002</v>
      </c>
      <c r="H51" s="48">
        <v>4.4802007000000001</v>
      </c>
      <c r="I51" s="48">
        <f t="shared" si="2"/>
        <v>0.31325869999999995</v>
      </c>
      <c r="J51" s="52">
        <f>data!K49+data!L49+data!M49</f>
        <v>0.46399000000000001</v>
      </c>
      <c r="K51" s="51">
        <f>data!M49</f>
        <v>0.19753000000000001</v>
      </c>
      <c r="L51" s="51">
        <f>data!O49</f>
        <v>9.4649999999999998E-2</v>
      </c>
      <c r="M51" s="50">
        <f t="shared" si="0"/>
        <v>0.10288000000000001</v>
      </c>
    </row>
    <row r="52" spans="1:14">
      <c r="A52" s="47">
        <f t="shared" si="1"/>
        <v>2005</v>
      </c>
      <c r="B52" s="55">
        <v>145881</v>
      </c>
      <c r="C52" s="55">
        <v>184595.82</v>
      </c>
      <c r="D52" s="55">
        <v>7493268</v>
      </c>
      <c r="E52" s="54">
        <v>2.463489E-2</v>
      </c>
      <c r="F52" s="53">
        <v>0.15263794999999999</v>
      </c>
      <c r="G52" s="48">
        <v>0.83178107999999995</v>
      </c>
      <c r="H52" s="48">
        <v>5.2455911000000004</v>
      </c>
      <c r="I52" s="48">
        <f t="shared" si="2"/>
        <v>0.34135774444444439</v>
      </c>
      <c r="J52" s="52">
        <f>data!K50+data!L50+data!M50</f>
        <v>0.48334000000000005</v>
      </c>
      <c r="K52" s="51">
        <f>data!M50</f>
        <v>0.21916000000000002</v>
      </c>
      <c r="L52" s="51">
        <f>data!O50</f>
        <v>0.10984000000000001</v>
      </c>
      <c r="M52" s="50">
        <f t="shared" si="0"/>
        <v>0.10932000000000001</v>
      </c>
    </row>
    <row r="53" spans="1:14">
      <c r="A53" s="47">
        <f t="shared" si="1"/>
        <v>2006</v>
      </c>
      <c r="B53" s="55">
        <v>148361</v>
      </c>
      <c r="C53" s="55">
        <v>186872.94</v>
      </c>
      <c r="D53" s="55">
        <v>8077495</v>
      </c>
      <c r="E53" s="54">
        <v>2.3135010000000001E-2</v>
      </c>
      <c r="F53" s="53">
        <v>0.14386887000000001</v>
      </c>
      <c r="G53" s="48">
        <v>0.80275768000000003</v>
      </c>
      <c r="H53" s="48">
        <v>5.1270153000000001</v>
      </c>
      <c r="I53" s="48">
        <f t="shared" si="2"/>
        <v>0.32228461111111106</v>
      </c>
      <c r="J53" s="52">
        <f>data!K51+data!L51+data!M51</f>
        <v>0.49320000000000008</v>
      </c>
      <c r="K53" s="51">
        <f>data!M51</f>
        <v>0.22823000000000002</v>
      </c>
      <c r="L53" s="51">
        <f>data!O51</f>
        <v>0.11588</v>
      </c>
      <c r="M53" s="50">
        <f t="shared" si="0"/>
        <v>0.11235000000000002</v>
      </c>
    </row>
    <row r="54" spans="1:14">
      <c r="A54" s="47">
        <f t="shared" si="1"/>
        <v>2007</v>
      </c>
      <c r="B54" s="55">
        <v>149875</v>
      </c>
      <c r="C54" s="55">
        <v>193889.69</v>
      </c>
      <c r="D54" s="55">
        <v>8701169</v>
      </c>
      <c r="E54" s="54">
        <v>2.228318E-2</v>
      </c>
      <c r="F54" s="53">
        <v>0.14077212</v>
      </c>
      <c r="G54" s="48">
        <v>0.81616363999999997</v>
      </c>
      <c r="H54" s="48">
        <v>5.3699637999999998</v>
      </c>
      <c r="I54" s="48">
        <f t="shared" si="2"/>
        <v>0.31018584444444447</v>
      </c>
      <c r="J54" s="52">
        <f>data!K52+data!L52+data!M52</f>
        <v>0.49740000000000006</v>
      </c>
      <c r="K54" s="51">
        <f>data!M52</f>
        <v>0.23503000000000002</v>
      </c>
      <c r="L54" s="51">
        <f>data!O52</f>
        <v>0.12275000000000001</v>
      </c>
      <c r="M54" s="50">
        <f t="shared" si="0"/>
        <v>0.11228</v>
      </c>
    </row>
    <row r="55" spans="1:14">
      <c r="A55" s="47">
        <f t="shared" si="1"/>
        <v>2008</v>
      </c>
      <c r="B55" s="55">
        <v>152462</v>
      </c>
      <c r="C55" s="55">
        <v>173208.41</v>
      </c>
      <c r="D55" s="55">
        <v>8280986</v>
      </c>
      <c r="E55" s="54">
        <v>2.0916400000000002E-2</v>
      </c>
      <c r="F55" s="53">
        <v>0.12761707999999999</v>
      </c>
      <c r="G55" s="48">
        <v>0.66320535000000003</v>
      </c>
      <c r="H55" s="48">
        <v>4.0699075999999996</v>
      </c>
      <c r="I55" s="48">
        <f t="shared" si="2"/>
        <v>0.28468287777777784</v>
      </c>
      <c r="J55" s="52">
        <f>data!K53+data!L53+data!M53</f>
        <v>0.48228000000000004</v>
      </c>
      <c r="K55" s="51">
        <f>data!M53</f>
        <v>0.20946000000000001</v>
      </c>
      <c r="L55" s="51">
        <f>data!O53</f>
        <v>0.10400000000000001</v>
      </c>
      <c r="M55" s="50">
        <f t="shared" si="0"/>
        <v>0.10546</v>
      </c>
    </row>
    <row r="56" spans="1:14">
      <c r="A56" s="47">
        <f t="shared" si="1"/>
        <v>2009</v>
      </c>
      <c r="B56" s="55">
        <v>153543</v>
      </c>
      <c r="C56" s="55">
        <v>158016.53</v>
      </c>
      <c r="D56" s="55">
        <v>7615795</v>
      </c>
      <c r="E56" s="54">
        <v>2.0748530000000001E-2</v>
      </c>
      <c r="F56" s="53">
        <v>0.12303338</v>
      </c>
      <c r="G56" s="48">
        <v>0.59169225999999997</v>
      </c>
      <c r="H56" s="48">
        <v>3.4765882000000001</v>
      </c>
      <c r="I56" s="48">
        <f t="shared" si="2"/>
        <v>0.27114826666666664</v>
      </c>
      <c r="J56" s="52">
        <f>data!K54+data!L54+data!M54</f>
        <v>0.46501999999999999</v>
      </c>
      <c r="K56" s="51">
        <f>data!M54</f>
        <v>0.18118999999999999</v>
      </c>
      <c r="L56" s="51">
        <f>data!O54</f>
        <v>8.2949999999999996E-2</v>
      </c>
      <c r="M56" s="50">
        <f t="shared" si="0"/>
        <v>9.8239999999999994E-2</v>
      </c>
    </row>
    <row r="57" spans="1:14">
      <c r="A57" s="47">
        <f t="shared" si="1"/>
        <v>2010</v>
      </c>
      <c r="B57" s="55">
        <v>156167</v>
      </c>
      <c r="C57" s="55">
        <v>170235.68</v>
      </c>
      <c r="D57" s="55">
        <v>8037426</v>
      </c>
      <c r="E57" s="54">
        <v>2.118037E-2</v>
      </c>
      <c r="F57" s="53">
        <v>0.12877569</v>
      </c>
      <c r="G57" s="48">
        <v>0.65956033999999997</v>
      </c>
      <c r="H57" s="48">
        <v>4.0517013000000004</v>
      </c>
      <c r="I57" s="48">
        <f t="shared" si="2"/>
        <v>0.28265578888888881</v>
      </c>
      <c r="J57" s="52">
        <f>data!K55+data!L55+data!M55</f>
        <v>0.48043000000000002</v>
      </c>
      <c r="K57" s="51">
        <f>data!M55</f>
        <v>0.19863</v>
      </c>
      <c r="L57" s="51">
        <f>data!O55</f>
        <v>9.6579999999999999E-2</v>
      </c>
      <c r="M57" s="50">
        <f t="shared" si="0"/>
        <v>0.10205</v>
      </c>
    </row>
    <row r="58" spans="1:14">
      <c r="A58" s="47">
        <f t="shared" si="1"/>
        <v>2011</v>
      </c>
      <c r="B58" s="55">
        <v>158367</v>
      </c>
      <c r="C58" s="55">
        <v>174474.03</v>
      </c>
      <c r="D58" s="55">
        <v>8344488</v>
      </c>
      <c r="E58" s="54">
        <v>2.0908900000000001E-2</v>
      </c>
      <c r="F58" s="53">
        <v>0.12830905000000001</v>
      </c>
      <c r="G58" s="48">
        <v>0.65431384000000004</v>
      </c>
      <c r="H58" s="48">
        <v>3.9760572999999999</v>
      </c>
      <c r="I58" s="48">
        <f t="shared" si="2"/>
        <v>0.28523123333333333</v>
      </c>
      <c r="J58" s="52">
        <f>data!K56+data!L56+data!M56</f>
        <v>0.48127999999999999</v>
      </c>
      <c r="K58" s="51">
        <f>data!M56</f>
        <v>0.19646999999999998</v>
      </c>
      <c r="L58" s="51">
        <f>data!O56</f>
        <v>9.2660000000000006E-2</v>
      </c>
      <c r="M58" s="50">
        <f t="shared" si="0"/>
        <v>0.10380999999999997</v>
      </c>
    </row>
    <row r="59" spans="1:14">
      <c r="A59" s="47">
        <f t="shared" si="1"/>
        <v>2012</v>
      </c>
      <c r="B59" s="55">
        <v>160681</v>
      </c>
      <c r="C59" s="55">
        <v>199270.46</v>
      </c>
      <c r="D59" s="55">
        <v>9120193.8573758658</v>
      </c>
      <c r="E59" s="54">
        <v>2.1863440000000001E-2</v>
      </c>
      <c r="F59" s="53">
        <v>0.14233440999999999</v>
      </c>
      <c r="G59" s="48">
        <v>0.82666318999999999</v>
      </c>
      <c r="H59" s="48">
        <v>5.6416553</v>
      </c>
      <c r="I59" s="48">
        <f t="shared" si="2"/>
        <v>0.29166406666666661</v>
      </c>
      <c r="J59" s="52">
        <f>data!K57+data!L57+data!M57</f>
        <v>0.50602000000000003</v>
      </c>
      <c r="K59" s="51">
        <f>data!M57</f>
        <v>0.22828000000000001</v>
      </c>
      <c r="L59" s="51">
        <f>data!O57</f>
        <v>0.11712</v>
      </c>
      <c r="M59" s="50">
        <f t="shared" si="0"/>
        <v>0.11116000000000001</v>
      </c>
      <c r="N59" s="49"/>
    </row>
    <row r="60" spans="1:14">
      <c r="A60" s="47">
        <f t="shared" si="1"/>
        <v>2013</v>
      </c>
      <c r="B60" s="55">
        <v>162998</v>
      </c>
      <c r="C60" s="55">
        <v>194664.31</v>
      </c>
      <c r="D60" s="55">
        <v>9117822.487978857</v>
      </c>
      <c r="E60" s="54">
        <v>2.134987E-2</v>
      </c>
      <c r="F60" s="53">
        <v>0.13560671999999999</v>
      </c>
      <c r="G60" s="48">
        <v>0.73874092000000002</v>
      </c>
      <c r="H60" s="48">
        <v>4.7821302000000001</v>
      </c>
      <c r="I60" s="48">
        <f t="shared" si="2"/>
        <v>0.28947544444444445</v>
      </c>
      <c r="J60" s="52">
        <f>data!K58+data!L58+data!M58</f>
        <v>0.48633000000000004</v>
      </c>
      <c r="K60" s="51">
        <f>data!M58</f>
        <v>0.20006000000000002</v>
      </c>
      <c r="L60" s="51">
        <f>data!O58</f>
        <v>9.4309999999999991E-2</v>
      </c>
      <c r="M60" s="50">
        <f t="shared" si="0"/>
        <v>0.10575000000000002</v>
      </c>
    </row>
    <row r="61" spans="1:14">
      <c r="A61" s="47">
        <f t="shared" si="1"/>
        <v>2014</v>
      </c>
      <c r="B61" s="55">
        <v>165033</v>
      </c>
      <c r="C61" s="55">
        <v>210598.78</v>
      </c>
      <c r="D61" s="55">
        <v>9746899.8808502723</v>
      </c>
      <c r="E61" s="54">
        <v>2.1606739999999999E-2</v>
      </c>
      <c r="F61" s="53">
        <v>0.14226883000000001</v>
      </c>
      <c r="G61" s="48">
        <v>0.81391789000000003</v>
      </c>
      <c r="H61" s="48">
        <v>5.3864605000000001</v>
      </c>
      <c r="I61" s="48">
        <f t="shared" si="2"/>
        <v>0.3058575999999999</v>
      </c>
      <c r="J61" s="52">
        <f>data!K59+data!L59+data!M59</f>
        <v>0.49965000000000004</v>
      </c>
      <c r="K61" s="51">
        <f>data!M59</f>
        <v>0.21428999999999998</v>
      </c>
      <c r="L61" s="51">
        <f>data!O59</f>
        <v>0.10471</v>
      </c>
      <c r="M61" s="50">
        <f t="shared" si="0"/>
        <v>0.10957999999999998</v>
      </c>
    </row>
    <row r="62" spans="1:14">
      <c r="A62" s="47">
        <f t="shared" si="1"/>
        <v>2015</v>
      </c>
      <c r="B62" s="55">
        <v>167314</v>
      </c>
      <c r="C62" s="43"/>
      <c r="D62" s="55">
        <v>10360108.753428759</v>
      </c>
      <c r="E62" s="54"/>
      <c r="F62" s="53"/>
      <c r="G62" s="48"/>
      <c r="H62" s="48"/>
      <c r="I62" s="48"/>
      <c r="J62" s="52">
        <f>data!K60+data!L60+data!M60</f>
        <v>0.50473999999999997</v>
      </c>
      <c r="K62" s="51">
        <f>data!M60</f>
        <v>0.22028</v>
      </c>
      <c r="L62" s="51">
        <f>data!O60</f>
        <v>0.10897000000000001</v>
      </c>
      <c r="M62" s="50">
        <f t="shared" ref="M62" si="3">K62-L62</f>
        <v>0.11130999999999999</v>
      </c>
    </row>
    <row r="63" spans="1:14">
      <c r="A63" s="47"/>
      <c r="B63" s="43"/>
      <c r="C63" s="43"/>
      <c r="D63" s="43"/>
      <c r="E63" s="54"/>
      <c r="F63" s="53"/>
      <c r="G63" s="48"/>
      <c r="H63" s="48"/>
      <c r="I63" s="48"/>
      <c r="J63" s="52"/>
      <c r="K63" s="51"/>
      <c r="L63" s="51"/>
      <c r="M63" s="50"/>
    </row>
    <row r="64" spans="1:14" ht="16" thickBot="1">
      <c r="A64" s="45"/>
      <c r="B64" s="45"/>
      <c r="C64" s="45"/>
      <c r="D64" s="45"/>
      <c r="E64" s="44"/>
      <c r="F64" s="44"/>
      <c r="G64" s="44"/>
      <c r="H64" s="44"/>
      <c r="I64" s="44"/>
      <c r="J64" s="82"/>
      <c r="K64" s="83"/>
      <c r="L64" s="83"/>
      <c r="M64" s="84"/>
    </row>
    <row r="65" spans="1:13">
      <c r="A65" s="43"/>
      <c r="B65" s="43"/>
      <c r="C65" s="43"/>
      <c r="D65" s="43"/>
      <c r="E65" s="42"/>
      <c r="F65" s="42"/>
      <c r="G65" s="42"/>
      <c r="H65" s="42"/>
      <c r="I65" s="42"/>
      <c r="J65" s="52"/>
      <c r="K65" s="51"/>
      <c r="L65" s="51"/>
      <c r="M65" s="51"/>
    </row>
    <row r="66" spans="1:13">
      <c r="A66" s="43"/>
      <c r="B66" s="43"/>
      <c r="C66" s="43"/>
      <c r="D66" s="43"/>
      <c r="E66" s="42"/>
      <c r="F66" s="42"/>
      <c r="G66" s="42"/>
      <c r="H66" s="42"/>
      <c r="I66" s="42"/>
      <c r="J66" s="42"/>
      <c r="K66" s="42"/>
      <c r="L66" s="42"/>
      <c r="M66" s="42"/>
    </row>
    <row r="67" spans="1:13">
      <c r="E67" s="41"/>
      <c r="F67" s="41"/>
      <c r="G67" s="41"/>
      <c r="H67" s="41"/>
      <c r="I67" s="41"/>
      <c r="J67" s="41"/>
      <c r="K67" s="41"/>
      <c r="L67" s="41"/>
      <c r="M67" s="41"/>
    </row>
    <row r="68" spans="1:13" ht="15" customHeight="1">
      <c r="A68" s="99" t="s">
        <v>219</v>
      </c>
      <c r="B68" s="100"/>
      <c r="C68" s="100"/>
      <c r="D68" s="100"/>
      <c r="E68" s="100"/>
      <c r="F68" s="100"/>
      <c r="G68" s="100"/>
      <c r="H68" s="100"/>
      <c r="I68" s="100"/>
      <c r="J68" s="101"/>
      <c r="K68" s="101"/>
      <c r="L68" s="101"/>
      <c r="M68" s="101"/>
    </row>
    <row r="69" spans="1:13" ht="15" customHeight="1">
      <c r="A69" s="99"/>
      <c r="B69" s="100"/>
      <c r="C69" s="100"/>
      <c r="D69" s="100"/>
      <c r="E69" s="100"/>
      <c r="F69" s="100"/>
      <c r="G69" s="100"/>
      <c r="H69" s="100"/>
      <c r="I69" s="100"/>
      <c r="J69" s="101"/>
      <c r="K69" s="101"/>
      <c r="L69" s="101"/>
      <c r="M69" s="101"/>
    </row>
    <row r="70" spans="1:13">
      <c r="A70" s="99"/>
      <c r="B70" s="100"/>
      <c r="C70" s="100"/>
      <c r="D70" s="100"/>
      <c r="E70" s="100"/>
      <c r="F70" s="100"/>
      <c r="G70" s="100"/>
      <c r="H70" s="100"/>
      <c r="I70" s="100"/>
      <c r="J70" s="101"/>
      <c r="K70" s="101"/>
      <c r="L70" s="101"/>
      <c r="M70" s="101"/>
    </row>
    <row r="71" spans="1:13" ht="91" customHeight="1">
      <c r="A71" s="99"/>
      <c r="B71" s="100"/>
      <c r="C71" s="100"/>
      <c r="D71" s="100"/>
      <c r="E71" s="100"/>
      <c r="F71" s="100"/>
      <c r="G71" s="100"/>
      <c r="H71" s="100"/>
      <c r="I71" s="100"/>
      <c r="J71" s="101"/>
      <c r="K71" s="101"/>
      <c r="L71" s="101"/>
      <c r="M71" s="101"/>
    </row>
  </sheetData>
  <mergeCells count="4">
    <mergeCell ref="A4:I4"/>
    <mergeCell ref="E7:I7"/>
    <mergeCell ref="J7:M7"/>
    <mergeCell ref="A68:M7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E36" sqref="E36"/>
    </sheetView>
  </sheetViews>
  <sheetFormatPr baseColWidth="10" defaultRowHeight="15" x14ac:dyDescent="0"/>
  <cols>
    <col min="5" max="7" width="13.33203125" bestFit="1" customWidth="1"/>
    <col min="8" max="8" width="14.33203125" bestFit="1" customWidth="1"/>
  </cols>
  <sheetData>
    <row r="1" spans="1:12">
      <c r="A1" t="s">
        <v>61</v>
      </c>
    </row>
    <row r="2" spans="1:12">
      <c r="A2" t="s">
        <v>36</v>
      </c>
    </row>
    <row r="3" spans="1:12">
      <c r="F3" t="s">
        <v>53</v>
      </c>
      <c r="I3" t="s">
        <v>54</v>
      </c>
    </row>
    <row r="4" spans="1:12">
      <c r="A4" t="s">
        <v>39</v>
      </c>
      <c r="E4" t="s">
        <v>65</v>
      </c>
      <c r="F4" t="s">
        <v>26</v>
      </c>
      <c r="G4" t="s">
        <v>37</v>
      </c>
      <c r="H4" t="s">
        <v>38</v>
      </c>
      <c r="I4">
        <v>2012</v>
      </c>
      <c r="J4">
        <v>2013</v>
      </c>
    </row>
    <row r="5" spans="1:12">
      <c r="A5" t="s">
        <v>30</v>
      </c>
      <c r="E5" s="16">
        <f>$I$26+0.5*$J$26</f>
        <v>0.31082193000000002</v>
      </c>
      <c r="F5" s="16">
        <f>$I$24+0.5*$J$24</f>
        <v>0.59625797999999997</v>
      </c>
      <c r="G5" s="16">
        <f>$I$25+0.5*$J$25</f>
        <v>0.43622347500000003</v>
      </c>
      <c r="H5" s="16">
        <f>$I$29+0.5*$J$29</f>
        <v>0.73809074399999997</v>
      </c>
      <c r="I5" s="16">
        <f>'Table 1'!C22</f>
        <v>0.37358304583538693</v>
      </c>
      <c r="J5" s="16">
        <f>'Table 1'!D22</f>
        <v>0.43756624141315026</v>
      </c>
      <c r="K5" s="16"/>
      <c r="L5" s="16"/>
    </row>
    <row r="6" spans="1:12">
      <c r="A6" t="s">
        <v>16</v>
      </c>
      <c r="E6" s="16">
        <f>0.9*($H$26+$K$26)</f>
        <v>0.46074734100000003</v>
      </c>
      <c r="F6" s="16">
        <f>0.9*($H$24+$K$24)</f>
        <v>0.211306086</v>
      </c>
      <c r="G6" s="16">
        <f>0.9*($H$25+$K$25)</f>
        <v>0.33719354100000004</v>
      </c>
      <c r="H6" s="16">
        <f>0.9*($H$29+$K$29)</f>
        <v>9.9160516800000001E-2</v>
      </c>
      <c r="I6" s="16">
        <f>'Table 1'!C23</f>
        <v>0.15</v>
      </c>
      <c r="J6" s="16">
        <f>'Table 1'!D23</f>
        <v>0.24988000000000002</v>
      </c>
      <c r="K6" s="16"/>
      <c r="L6" s="16"/>
    </row>
    <row r="7" spans="1:12">
      <c r="A7" t="s">
        <v>29</v>
      </c>
      <c r="E7" s="16">
        <f>$L$26+$M$26+0.1*($K$26+$H$26)</f>
        <v>0.11898799900000001</v>
      </c>
      <c r="F7" s="16">
        <f>$L$24+$M$24+0.1*($K$24+$H$24)</f>
        <v>7.369137399999999E-2</v>
      </c>
      <c r="G7" s="16">
        <f>$L$25+$M$25+0.1*($K$25+$H$25)</f>
        <v>9.8686639000000007E-2</v>
      </c>
      <c r="H7" s="16">
        <f>$L$29+$M$29+0.1*($K$29+$H$29)</f>
        <v>5.1821499200000003E-2</v>
      </c>
      <c r="I7" s="16">
        <f>'Table 1'!C24</f>
        <v>0.35</v>
      </c>
      <c r="J7" s="16">
        <f>'Table 1'!D24</f>
        <v>0.44588</v>
      </c>
      <c r="K7" s="16"/>
      <c r="L7" s="16"/>
    </row>
    <row r="8" spans="1:12">
      <c r="A8" t="s">
        <v>34</v>
      </c>
      <c r="E8" s="16">
        <f>0.5*$J$26</f>
        <v>0.10944273</v>
      </c>
      <c r="F8" s="16">
        <f>0.5*$J$24</f>
        <v>0.11874456</v>
      </c>
      <c r="G8" s="16">
        <f>0.5*$J$25</f>
        <v>0.12782685499999999</v>
      </c>
      <c r="H8" s="16">
        <f>0.5*$J$29</f>
        <v>0.11092723999999998</v>
      </c>
      <c r="I8" s="16">
        <f>'Table 1'!C25</f>
        <v>0.35</v>
      </c>
      <c r="J8" s="16">
        <f>'Table 1'!D25</f>
        <v>0.40788000000000002</v>
      </c>
      <c r="K8" s="16"/>
      <c r="L8" s="16"/>
    </row>
    <row r="9" spans="1:12">
      <c r="E9" s="16">
        <f>SUM(E5:E8)</f>
        <v>1</v>
      </c>
      <c r="F9" s="16">
        <f>SUM(F5:F8)</f>
        <v>1</v>
      </c>
      <c r="G9" s="16">
        <f>SUM(G5:G8)</f>
        <v>0.99993050999999999</v>
      </c>
      <c r="H9" s="16">
        <f>SUM(H5:H8)</f>
        <v>1</v>
      </c>
      <c r="I9" s="16" t="s">
        <v>87</v>
      </c>
      <c r="J9" s="16"/>
      <c r="K9" s="16"/>
      <c r="L9" s="16"/>
    </row>
    <row r="10" spans="1:12">
      <c r="A10" t="s">
        <v>55</v>
      </c>
      <c r="F10" s="16"/>
      <c r="G10" s="16"/>
      <c r="H10" s="16"/>
      <c r="I10" s="16">
        <f>SUMPRODUCT(I$5:I$8,$F$5:$F$8)</f>
        <v>0.3218003620720552</v>
      </c>
      <c r="J10" s="16">
        <f>SUMPRODUCT(J$5:J$8,$F$5:$F$8)</f>
        <v>0.39499456896279733</v>
      </c>
      <c r="K10" s="16">
        <f>J10-I10</f>
        <v>7.3194206890742131E-2</v>
      </c>
      <c r="L10" s="16"/>
    </row>
    <row r="11" spans="1:12">
      <c r="A11" t="s">
        <v>56</v>
      </c>
      <c r="F11" s="16"/>
      <c r="G11" s="16"/>
      <c r="H11" s="16"/>
      <c r="I11" s="16">
        <f>SUMPRODUCT(I$5:I$8,$G$5:$G$8)</f>
        <v>0.29282444850539679</v>
      </c>
      <c r="J11" s="16">
        <f>SUMPRODUCT(J$5:J$8,$G$5:$G$8)</f>
        <v>0.37127500461173335</v>
      </c>
      <c r="K11" s="16">
        <f>J11-I11</f>
        <v>7.8450556106336555E-2</v>
      </c>
      <c r="L11" s="16"/>
    </row>
    <row r="12" spans="1:12">
      <c r="A12" t="s">
        <v>57</v>
      </c>
      <c r="F12" s="16"/>
      <c r="G12" s="16"/>
      <c r="H12" s="16"/>
      <c r="I12" s="16">
        <f>SUMPRODUCT(I$5:I$8,$H$5:$H$8)</f>
        <v>0.34757432448642678</v>
      </c>
      <c r="J12" s="16">
        <f>SUMPRODUCT(J$5:J$8,$H$5:$H$8)</f>
        <v>0.41609299532639571</v>
      </c>
      <c r="K12" s="16">
        <f>J12-I12</f>
        <v>6.8518670839968931E-2</v>
      </c>
      <c r="L12" s="16"/>
    </row>
    <row r="13" spans="1:12">
      <c r="A13" t="s">
        <v>91</v>
      </c>
      <c r="F13" s="16"/>
      <c r="G13" s="16"/>
      <c r="H13" s="16"/>
      <c r="I13" s="16">
        <f>SUMPRODUCT(I$5:I$8,$E$5:$E$8)</f>
        <v>0.26518065962183346</v>
      </c>
      <c r="J13" s="16">
        <f>SUMPRODUCT(J$5:J$8,$E$5:$E$8)</f>
        <v>0.34883059893448137</v>
      </c>
      <c r="K13" s="16">
        <f>K11</f>
        <v>7.8450556106336555E-2</v>
      </c>
      <c r="L13" s="16"/>
    </row>
    <row r="14" spans="1:12">
      <c r="F14" s="16"/>
      <c r="G14" s="16"/>
      <c r="H14" s="16"/>
      <c r="I14" s="16" t="s">
        <v>88</v>
      </c>
      <c r="J14" s="16"/>
      <c r="K14" s="16"/>
      <c r="L14" s="16"/>
    </row>
    <row r="15" spans="1:12">
      <c r="A15" t="s">
        <v>55</v>
      </c>
      <c r="F15" s="16"/>
      <c r="G15" s="16"/>
      <c r="H15" s="16"/>
      <c r="I15" s="16">
        <f>0.01*($C24*I$5+0.5*$D24*I$5+$E24*I$6+($F24+$G24)*I$7+0.5*$D24*I$8)</f>
        <v>0.35433439871858063</v>
      </c>
      <c r="J15" s="16">
        <f>0.01*($C24*J$5+0.5*$D24*J$5+$E24*J$6+($F24+$G24)*J$7+0.5*$D24*J$8)</f>
        <v>0.42169803861432792</v>
      </c>
      <c r="K15" s="16">
        <f>J15-I15</f>
        <v>6.7363639895747285E-2</v>
      </c>
      <c r="L15" s="16"/>
    </row>
    <row r="16" spans="1:12">
      <c r="A16" t="s">
        <v>56</v>
      </c>
      <c r="F16" s="16"/>
      <c r="G16" s="16"/>
      <c r="H16" s="16"/>
      <c r="I16" s="16">
        <f>0.01*($C25*I$5+0.5*$D25*I$5+$E25*I$6+($F25+$G25)*I$7+0.5*$D25*I$8)</f>
        <v>0.34474925702316411</v>
      </c>
      <c r="J16" s="16">
        <f>0.01*($C25*J$5+0.5*$D25*J$5+$E25*J$6+($F25+$G25)*J$7+0.5*$D25*J$8)</f>
        <v>0.41400675004710508</v>
      </c>
      <c r="K16" s="16">
        <f>J16-I16</f>
        <v>6.9257493023940964E-2</v>
      </c>
      <c r="L16" s="16"/>
    </row>
    <row r="17" spans="1:15">
      <c r="A17" t="s">
        <v>57</v>
      </c>
      <c r="F17" s="16"/>
      <c r="G17" s="16"/>
      <c r="H17" s="16"/>
      <c r="I17" s="16">
        <f>0.01*($C29*I$5+0.5*$D29*I$5+$E29*I$6+($F29+$G29)*I$7+0.5*$D29*I$8)</f>
        <v>0.36055298398225732</v>
      </c>
      <c r="J17" s="16">
        <f>0.01*($C29*J$5+0.5*$D29*J$5+$E29*J$6+($F29+$G29)*J$7+0.5*$D29*J$8)</f>
        <v>0.42668098898724249</v>
      </c>
      <c r="K17" s="16">
        <f>J17-I17</f>
        <v>6.6128005004985169E-2</v>
      </c>
      <c r="L17" s="16"/>
    </row>
    <row r="18" spans="1:15">
      <c r="A18" t="s">
        <v>89</v>
      </c>
      <c r="F18" s="16"/>
      <c r="G18" s="16"/>
      <c r="H18" s="16"/>
      <c r="I18" s="16">
        <f>0.01*($C26*I$5+0.5*$D26*I$5+$E26*I$6+($F26+$G26)*I$7+0.5*$D26*I$8)</f>
        <v>0.33343266880236572</v>
      </c>
      <c r="J18" s="16">
        <f>0.01*($C26*J$5+0.5*$D26*J$5+$E26*J$6+($F26+$G26)*J$7+0.5*$D26*J$8)</f>
        <v>0.40530133495976456</v>
      </c>
      <c r="K18" s="16">
        <f>J18-I18</f>
        <v>7.1868666157398842E-2</v>
      </c>
      <c r="L18" s="16"/>
    </row>
    <row r="19" spans="1:15">
      <c r="F19" s="16"/>
      <c r="G19" s="16"/>
      <c r="H19" s="16"/>
      <c r="I19" s="16"/>
      <c r="J19" s="16"/>
      <c r="K19" s="16"/>
      <c r="L19" s="16"/>
    </row>
    <row r="20" spans="1:15">
      <c r="A20" t="s">
        <v>57</v>
      </c>
      <c r="I20" s="16"/>
      <c r="J20" s="16"/>
      <c r="K20" s="16"/>
      <c r="L20" s="16"/>
    </row>
    <row r="21" spans="1:15">
      <c r="A21" t="s">
        <v>92</v>
      </c>
    </row>
    <row r="22" spans="1:15">
      <c r="B22" t="s">
        <v>208</v>
      </c>
      <c r="H22" t="s">
        <v>50</v>
      </c>
    </row>
    <row r="23" spans="1:15">
      <c r="B23" s="26" t="s">
        <v>49</v>
      </c>
      <c r="C23" s="25" t="s">
        <v>44</v>
      </c>
      <c r="D23" s="25" t="s">
        <v>45</v>
      </c>
      <c r="E23" s="25" t="s">
        <v>46</v>
      </c>
      <c r="F23" s="25" t="s">
        <v>47</v>
      </c>
      <c r="G23" s="25" t="s">
        <v>48</v>
      </c>
      <c r="H23" s="25" t="s">
        <v>51</v>
      </c>
      <c r="I23" s="25" t="s">
        <v>44</v>
      </c>
      <c r="J23" s="25" t="s">
        <v>45</v>
      </c>
      <c r="K23" s="25" t="s">
        <v>46</v>
      </c>
      <c r="L23" s="25" t="s">
        <v>47</v>
      </c>
      <c r="M23" s="25" t="s">
        <v>48</v>
      </c>
      <c r="N23" s="26" t="s">
        <v>90</v>
      </c>
      <c r="O23" s="26" t="s">
        <v>90</v>
      </c>
    </row>
    <row r="24" spans="1:15">
      <c r="A24" t="s">
        <v>40</v>
      </c>
      <c r="B24">
        <v>18.22</v>
      </c>
      <c r="C24">
        <v>58.39</v>
      </c>
      <c r="D24">
        <v>29.04</v>
      </c>
      <c r="E24">
        <v>6.43</v>
      </c>
      <c r="F24">
        <v>3.46</v>
      </c>
      <c r="G24">
        <v>2.68</v>
      </c>
      <c r="H24" s="16">
        <f>B24*0.01</f>
        <v>0.1822</v>
      </c>
      <c r="I24" s="16">
        <f>0.01*C24*(1-0.01*$B24)</f>
        <v>0.47751341999999997</v>
      </c>
      <c r="J24" s="16">
        <f t="shared" ref="J24:J28" si="0">0.01*D24*(1-0.01*$B24)</f>
        <v>0.23748912</v>
      </c>
      <c r="K24" s="16">
        <f t="shared" ref="K24:K28" si="1">0.01*E24*(1-0.01*$B24)</f>
        <v>5.2584539999999992E-2</v>
      </c>
      <c r="L24" s="16">
        <f t="shared" ref="L24:L28" si="2">0.01*F24*(1-0.01*$B24)</f>
        <v>2.8295879999999999E-2</v>
      </c>
      <c r="M24" s="16">
        <f t="shared" ref="M24:M28" si="3">0.01*G24*(1-0.01*$B24)</f>
        <v>2.1917039999999999E-2</v>
      </c>
      <c r="N24" s="16">
        <f>SUM(H24:M24)</f>
        <v>1</v>
      </c>
      <c r="O24" s="27">
        <f t="shared" ref="O24:O29" si="4">SUM(C24:G24)</f>
        <v>100.00000000000001</v>
      </c>
    </row>
    <row r="25" spans="1:15">
      <c r="A25" t="s">
        <v>4</v>
      </c>
      <c r="B25">
        <v>30.51</v>
      </c>
      <c r="C25">
        <v>44.38</v>
      </c>
      <c r="D25">
        <v>36.79</v>
      </c>
      <c r="E25">
        <v>10.01</v>
      </c>
      <c r="F25">
        <v>5.54</v>
      </c>
      <c r="G25">
        <v>3.27</v>
      </c>
      <c r="H25" s="16">
        <f t="shared" ref="H25:H28" si="5">B25*0.01</f>
        <v>0.30510000000000004</v>
      </c>
      <c r="I25" s="16">
        <f t="shared" ref="I25:I28" si="6">0.01*C25*(1-0.01*$B25)</f>
        <v>0.30839662000000001</v>
      </c>
      <c r="J25" s="16">
        <f t="shared" si="0"/>
        <v>0.25565370999999998</v>
      </c>
      <c r="K25" s="16">
        <f t="shared" si="1"/>
        <v>6.9559489999999988E-2</v>
      </c>
      <c r="L25" s="16">
        <f t="shared" si="2"/>
        <v>3.8497460000000004E-2</v>
      </c>
      <c r="M25" s="16">
        <f t="shared" si="3"/>
        <v>2.2723229999999997E-2</v>
      </c>
      <c r="N25" s="16">
        <f t="shared" ref="N25:N29" si="7">SUM(H25:M25)</f>
        <v>0.99993050999999999</v>
      </c>
      <c r="O25" s="27">
        <f t="shared" si="4"/>
        <v>99.990000000000009</v>
      </c>
    </row>
    <row r="26" spans="1:15">
      <c r="A26" t="s">
        <v>86</v>
      </c>
      <c r="B26">
        <v>42.79</v>
      </c>
      <c r="C26">
        <v>35.200000000000003</v>
      </c>
      <c r="D26">
        <v>38.26</v>
      </c>
      <c r="E26">
        <v>14.69</v>
      </c>
      <c r="F26">
        <v>8.3000000000000007</v>
      </c>
      <c r="G26">
        <v>3.55</v>
      </c>
      <c r="H26" s="16">
        <f t="shared" ref="H26" si="8">B26*0.01</f>
        <v>0.4279</v>
      </c>
      <c r="I26" s="16">
        <f t="shared" ref="I26" si="9">0.01*C26*(1-0.01*$B26)</f>
        <v>0.20137920000000004</v>
      </c>
      <c r="J26" s="16">
        <f t="shared" ref="J26" si="10">0.01*D26*(1-0.01*$B26)</f>
        <v>0.21888546</v>
      </c>
      <c r="K26" s="16">
        <f t="shared" ref="K26" si="11">0.01*E26*(1-0.01*$B26)</f>
        <v>8.404149000000001E-2</v>
      </c>
      <c r="L26" s="16">
        <f t="shared" ref="L26" si="12">0.01*F26*(1-0.01*$B26)</f>
        <v>4.7484300000000007E-2</v>
      </c>
      <c r="M26" s="16">
        <f t="shared" ref="M26" si="13">0.01*G26*(1-0.01*$B26)</f>
        <v>2.0309549999999999E-2</v>
      </c>
      <c r="N26" s="16">
        <f t="shared" si="7"/>
        <v>1</v>
      </c>
      <c r="O26" s="27">
        <f t="shared" si="4"/>
        <v>100</v>
      </c>
    </row>
    <row r="27" spans="1:15">
      <c r="A27" t="s">
        <v>42</v>
      </c>
      <c r="B27">
        <v>4.76</v>
      </c>
      <c r="C27">
        <v>74.66</v>
      </c>
      <c r="D27">
        <v>18.440000000000001</v>
      </c>
      <c r="E27">
        <v>3.25</v>
      </c>
      <c r="F27">
        <v>1.68</v>
      </c>
      <c r="G27">
        <v>1.97</v>
      </c>
      <c r="H27" s="16">
        <f t="shared" si="5"/>
        <v>4.7599999999999996E-2</v>
      </c>
      <c r="I27" s="16">
        <f t="shared" si="6"/>
        <v>0.71106183999999995</v>
      </c>
      <c r="J27" s="16">
        <f t="shared" si="0"/>
        <v>0.17562256000000001</v>
      </c>
      <c r="K27" s="16">
        <f t="shared" si="1"/>
        <v>3.0953000000000001E-2</v>
      </c>
      <c r="L27" s="16">
        <f t="shared" si="2"/>
        <v>1.6000319999999998E-2</v>
      </c>
      <c r="M27" s="16">
        <f t="shared" si="3"/>
        <v>1.8762279999999999E-2</v>
      </c>
      <c r="N27" s="16">
        <f t="shared" si="7"/>
        <v>0.99999999999999989</v>
      </c>
      <c r="O27" s="27">
        <f t="shared" si="4"/>
        <v>100</v>
      </c>
    </row>
    <row r="28" spans="1:15">
      <c r="A28" t="s">
        <v>43</v>
      </c>
      <c r="B28">
        <v>8.8800000000000008</v>
      </c>
      <c r="C28">
        <v>62.69</v>
      </c>
      <c r="D28">
        <v>27.73</v>
      </c>
      <c r="E28">
        <v>4.66</v>
      </c>
      <c r="F28">
        <v>2.4</v>
      </c>
      <c r="G28">
        <v>2.52</v>
      </c>
      <c r="H28" s="16">
        <f t="shared" si="5"/>
        <v>8.8800000000000004E-2</v>
      </c>
      <c r="I28" s="16">
        <f t="shared" si="6"/>
        <v>0.57123128000000001</v>
      </c>
      <c r="J28" s="16">
        <f t="shared" si="0"/>
        <v>0.25267575999999997</v>
      </c>
      <c r="K28" s="16">
        <f t="shared" si="1"/>
        <v>4.246192E-2</v>
      </c>
      <c r="L28" s="16">
        <f t="shared" si="2"/>
        <v>2.1868800000000001E-2</v>
      </c>
      <c r="M28" s="16">
        <f t="shared" si="3"/>
        <v>2.2962240000000002E-2</v>
      </c>
      <c r="N28" s="16">
        <f t="shared" si="7"/>
        <v>1</v>
      </c>
      <c r="O28" s="27">
        <f t="shared" si="4"/>
        <v>100</v>
      </c>
    </row>
    <row r="29" spans="1:15">
      <c r="A29" t="s">
        <v>41</v>
      </c>
      <c r="B29" t="s">
        <v>52</v>
      </c>
      <c r="C29" s="27">
        <v>67.477999999999994</v>
      </c>
      <c r="D29" s="27">
        <v>24.013999999999999</v>
      </c>
      <c r="E29" s="27">
        <v>4.0960000000000001</v>
      </c>
      <c r="F29" s="27">
        <v>2.1120000000000001</v>
      </c>
      <c r="G29" s="27">
        <v>2.2999999999999998</v>
      </c>
      <c r="H29" s="16">
        <f>0.4*H27+0.6*H28</f>
        <v>7.2319999999999995E-2</v>
      </c>
      <c r="I29" s="16">
        <f t="shared" ref="I29:M29" si="14">0.4*I27+0.6*I28</f>
        <v>0.62716350399999998</v>
      </c>
      <c r="J29" s="16">
        <f t="shared" si="14"/>
        <v>0.22185447999999997</v>
      </c>
      <c r="K29" s="16">
        <f t="shared" si="14"/>
        <v>3.7858351999999998E-2</v>
      </c>
      <c r="L29" s="16">
        <f t="shared" si="14"/>
        <v>1.9521408000000001E-2</v>
      </c>
      <c r="M29" s="16">
        <f t="shared" si="14"/>
        <v>2.1282255999999999E-2</v>
      </c>
      <c r="N29" s="16">
        <f t="shared" si="7"/>
        <v>1</v>
      </c>
      <c r="O29" s="27">
        <f t="shared" si="4"/>
        <v>99.999999999999986</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41"/>
  <sheetViews>
    <sheetView zoomScale="200" zoomScaleNormal="200" zoomScalePageLayoutView="200" workbookViewId="0">
      <selection activeCell="D38" sqref="D38"/>
    </sheetView>
  </sheetViews>
  <sheetFormatPr baseColWidth="10" defaultRowHeight="15" x14ac:dyDescent="0"/>
  <cols>
    <col min="2" max="2" width="31.83203125" customWidth="1"/>
    <col min="3" max="3" width="9.6640625" customWidth="1"/>
    <col min="4" max="4" width="10.5" customWidth="1"/>
    <col min="5" max="5" width="9.6640625" customWidth="1"/>
    <col min="6" max="6" width="2" customWidth="1"/>
    <col min="7" max="9" width="9.6640625" customWidth="1"/>
  </cols>
  <sheetData>
    <row r="1" spans="1:9" ht="18">
      <c r="A1" s="78" t="s">
        <v>15</v>
      </c>
    </row>
    <row r="2" spans="1:9" ht="18">
      <c r="A2" s="79" t="s">
        <v>190</v>
      </c>
      <c r="B2" s="21"/>
      <c r="C2" s="21"/>
      <c r="D2" s="21"/>
      <c r="E2" s="21"/>
      <c r="F2" s="21"/>
      <c r="G2" s="21"/>
      <c r="H2" s="21"/>
      <c r="I2" s="21"/>
    </row>
    <row r="3" spans="1:9">
      <c r="C3" s="85" t="s">
        <v>170</v>
      </c>
      <c r="D3" s="85"/>
      <c r="E3" s="85"/>
      <c r="F3" s="20"/>
      <c r="G3" s="85" t="s">
        <v>21</v>
      </c>
      <c r="H3" s="85"/>
      <c r="I3" s="85"/>
    </row>
    <row r="4" spans="1:9">
      <c r="A4" s="21"/>
      <c r="B4" s="21"/>
      <c r="C4" s="24" t="s">
        <v>18</v>
      </c>
      <c r="D4" s="24" t="s">
        <v>19</v>
      </c>
      <c r="E4" s="24" t="s">
        <v>20</v>
      </c>
      <c r="F4" s="24"/>
      <c r="G4" s="24" t="s">
        <v>22</v>
      </c>
      <c r="H4" s="24" t="s">
        <v>23</v>
      </c>
      <c r="I4" s="24" t="s">
        <v>24</v>
      </c>
    </row>
    <row r="5" spans="1:9" ht="9" customHeight="1">
      <c r="A5" s="23"/>
      <c r="B5" s="23"/>
      <c r="C5" s="23"/>
      <c r="D5" s="23"/>
      <c r="E5" s="23"/>
      <c r="F5" s="23"/>
      <c r="G5" s="23"/>
      <c r="H5" s="23"/>
      <c r="I5" s="23"/>
    </row>
    <row r="6" spans="1:9">
      <c r="A6" s="22" t="s">
        <v>171</v>
      </c>
      <c r="G6" t="s">
        <v>166</v>
      </c>
    </row>
    <row r="7" spans="1:9">
      <c r="A7" t="s">
        <v>30</v>
      </c>
      <c r="C7" s="16">
        <v>2.9000000000000001E-2</v>
      </c>
      <c r="D7" s="16">
        <v>3.7999999999999999E-2</v>
      </c>
      <c r="E7" s="16">
        <f>D7-C7</f>
        <v>8.9999999999999976E-3</v>
      </c>
      <c r="F7" s="16"/>
      <c r="G7" s="18">
        <v>250000</v>
      </c>
      <c r="H7" s="19">
        <v>200000</v>
      </c>
      <c r="I7" s="19">
        <v>200000</v>
      </c>
    </row>
    <row r="8" spans="1:9">
      <c r="C8" s="16"/>
      <c r="D8" s="16"/>
      <c r="E8" s="16"/>
      <c r="F8" s="16"/>
      <c r="G8" t="s">
        <v>118</v>
      </c>
      <c r="H8" s="19"/>
      <c r="I8" s="19"/>
    </row>
    <row r="9" spans="1:9">
      <c r="A9" t="s">
        <v>141</v>
      </c>
      <c r="C9" s="16">
        <v>0</v>
      </c>
      <c r="D9" s="16">
        <v>3.7999999999999999E-2</v>
      </c>
      <c r="E9" s="16">
        <f>D9-C9</f>
        <v>3.7999999999999999E-2</v>
      </c>
      <c r="F9" s="16"/>
      <c r="G9" s="18">
        <v>250000</v>
      </c>
      <c r="H9" s="19">
        <v>200000</v>
      </c>
      <c r="I9" s="19">
        <v>200000</v>
      </c>
    </row>
    <row r="10" spans="1:9">
      <c r="A10" t="s">
        <v>142</v>
      </c>
      <c r="C10" s="16">
        <v>0</v>
      </c>
      <c r="D10" s="16">
        <v>0</v>
      </c>
      <c r="E10" s="16">
        <f>D10-C10</f>
        <v>0</v>
      </c>
      <c r="F10" s="16"/>
      <c r="I10" s="16"/>
    </row>
    <row r="11" spans="1:9">
      <c r="A11" t="s">
        <v>143</v>
      </c>
      <c r="C11" s="16"/>
      <c r="D11" s="16"/>
      <c r="E11" s="16"/>
      <c r="F11" s="16"/>
      <c r="I11" s="16"/>
    </row>
    <row r="12" spans="1:9" ht="6" customHeight="1">
      <c r="C12" s="16"/>
      <c r="I12" s="16"/>
    </row>
    <row r="13" spans="1:9">
      <c r="A13" s="22" t="s">
        <v>17</v>
      </c>
      <c r="C13" s="16"/>
      <c r="I13" s="16"/>
    </row>
    <row r="14" spans="1:9">
      <c r="A14" s="22" t="s">
        <v>32</v>
      </c>
      <c r="C14" s="16"/>
      <c r="G14" t="s">
        <v>119</v>
      </c>
      <c r="I14" s="16"/>
    </row>
    <row r="15" spans="1:9">
      <c r="A15" t="s">
        <v>25</v>
      </c>
      <c r="C15" s="16">
        <v>0.35</v>
      </c>
      <c r="D15" s="16">
        <v>0.39600000000000002</v>
      </c>
      <c r="E15" s="16">
        <f>D15-C15</f>
        <v>4.6000000000000041E-2</v>
      </c>
      <c r="F15" s="16"/>
      <c r="G15" s="19">
        <v>450000</v>
      </c>
      <c r="H15" s="19">
        <v>425000</v>
      </c>
      <c r="I15" s="19">
        <v>400000</v>
      </c>
    </row>
    <row r="16" spans="1:9">
      <c r="A16" t="s">
        <v>31</v>
      </c>
      <c r="C16" s="16">
        <v>0.15</v>
      </c>
      <c r="D16" s="16">
        <v>0.2</v>
      </c>
      <c r="E16" s="16">
        <f>D16-C16</f>
        <v>5.0000000000000017E-2</v>
      </c>
      <c r="F16" s="16"/>
      <c r="G16" s="19">
        <v>450000</v>
      </c>
      <c r="H16" s="19">
        <v>425000</v>
      </c>
      <c r="I16" s="19">
        <v>400000</v>
      </c>
    </row>
    <row r="17" spans="1:9" ht="10" customHeight="1">
      <c r="C17" s="16"/>
      <c r="D17" s="16"/>
      <c r="E17" s="16"/>
      <c r="F17" s="16"/>
      <c r="G17" s="19"/>
      <c r="H17" s="19"/>
      <c r="I17" s="19"/>
    </row>
    <row r="18" spans="1:9">
      <c r="A18" s="22" t="s">
        <v>33</v>
      </c>
      <c r="C18" s="16"/>
      <c r="D18" s="16"/>
      <c r="E18" s="16"/>
      <c r="F18" s="16"/>
      <c r="G18" t="s">
        <v>27</v>
      </c>
      <c r="I18" s="17"/>
    </row>
    <row r="19" spans="1:9">
      <c r="A19" t="s">
        <v>165</v>
      </c>
      <c r="C19" s="16">
        <v>0</v>
      </c>
      <c r="D19" s="16">
        <f>D15*0.03</f>
        <v>1.188E-2</v>
      </c>
      <c r="E19" s="16">
        <f>D19-C19</f>
        <v>1.188E-2</v>
      </c>
      <c r="F19" s="16"/>
      <c r="G19" s="18">
        <v>300000</v>
      </c>
      <c r="H19" s="19">
        <v>275000</v>
      </c>
      <c r="I19" s="19">
        <v>250000</v>
      </c>
    </row>
    <row r="21" spans="1:9">
      <c r="A21" s="22" t="s">
        <v>181</v>
      </c>
    </row>
    <row r="22" spans="1:9">
      <c r="A22" t="s">
        <v>30</v>
      </c>
      <c r="C22" s="16">
        <f>1-(1+C7/2-(C15+C7+C19))/(1+C7/2)</f>
        <v>0.37358304583538693</v>
      </c>
      <c r="D22" s="16">
        <f>1-(1+D7/2-(D15+D7+D19))/(1+D7/2)</f>
        <v>0.43756624141315026</v>
      </c>
      <c r="E22" s="16">
        <f>E15+E7+E19</f>
        <v>6.6880000000000037E-2</v>
      </c>
    </row>
    <row r="23" spans="1:9">
      <c r="A23" t="s">
        <v>16</v>
      </c>
      <c r="C23" s="16">
        <f>C16+C9+C19</f>
        <v>0.15</v>
      </c>
      <c r="D23" s="16">
        <f>D16+D9+D19</f>
        <v>0.24988000000000002</v>
      </c>
      <c r="E23" s="16">
        <f>E16+E9+E19</f>
        <v>9.9880000000000024E-2</v>
      </c>
    </row>
    <row r="24" spans="1:9">
      <c r="A24" t="s">
        <v>29</v>
      </c>
      <c r="C24" s="16">
        <f>C9+C15+C19</f>
        <v>0.35</v>
      </c>
      <c r="D24" s="16">
        <f>D9+D15+D19</f>
        <v>0.44588</v>
      </c>
      <c r="E24" s="16">
        <f>E9+E15+E19</f>
        <v>9.5880000000000049E-2</v>
      </c>
    </row>
    <row r="25" spans="1:9">
      <c r="A25" t="s">
        <v>34</v>
      </c>
      <c r="C25" s="16">
        <f>C15+C19</f>
        <v>0.35</v>
      </c>
      <c r="D25" s="16">
        <f>D15+D19</f>
        <v>0.40788000000000002</v>
      </c>
      <c r="E25" s="16">
        <f>E15+E19</f>
        <v>5.7880000000000043E-2</v>
      </c>
    </row>
    <row r="26" spans="1:9">
      <c r="A26" t="s">
        <v>35</v>
      </c>
      <c r="C26" s="16">
        <f>C15</f>
        <v>0.35</v>
      </c>
      <c r="D26" s="16">
        <f>D15</f>
        <v>0.39600000000000002</v>
      </c>
      <c r="E26" s="16">
        <f>E15</f>
        <v>4.6000000000000041E-2</v>
      </c>
    </row>
    <row r="28" spans="1:9">
      <c r="A28" s="22" t="s">
        <v>184</v>
      </c>
    </row>
    <row r="29" spans="1:9">
      <c r="A29" s="37" t="s">
        <v>182</v>
      </c>
    </row>
    <row r="30" spans="1:9">
      <c r="A30" t="s">
        <v>28</v>
      </c>
      <c r="C30" s="16">
        <f>'MTR-calc'!I10</f>
        <v>0.3218003620720552</v>
      </c>
      <c r="D30" s="16">
        <f>'MTR-calc'!J10</f>
        <v>0.39499456896279733</v>
      </c>
      <c r="E30" s="16">
        <f>D30-C30</f>
        <v>7.3194206890742131E-2</v>
      </c>
    </row>
    <row r="31" spans="1:9">
      <c r="A31" t="s">
        <v>59</v>
      </c>
      <c r="C31" s="16">
        <f>'MTR-calc'!I12</f>
        <v>0.34757432448642678</v>
      </c>
      <c r="D31" s="16">
        <f>'MTR-calc'!J12</f>
        <v>0.41609299532639571</v>
      </c>
      <c r="E31" s="16">
        <f>D31-C31</f>
        <v>6.8518670839968931E-2</v>
      </c>
    </row>
    <row r="32" spans="1:9">
      <c r="A32" t="s">
        <v>58</v>
      </c>
      <c r="C32" s="16">
        <f>'MTR-calc'!I11</f>
        <v>0.29282444850539679</v>
      </c>
      <c r="D32" s="16">
        <f>'MTR-calc'!J11</f>
        <v>0.37127500461173335</v>
      </c>
      <c r="E32" s="16">
        <f>D32-C32</f>
        <v>7.8450556106336555E-2</v>
      </c>
    </row>
    <row r="33" spans="1:9">
      <c r="A33" t="s">
        <v>85</v>
      </c>
      <c r="C33" s="16">
        <f>'MTR-calc'!I13</f>
        <v>0.26518065962183346</v>
      </c>
      <c r="D33" s="16">
        <f>'MTR-calc'!J13</f>
        <v>0.34883059893448137</v>
      </c>
      <c r="E33" s="16">
        <f>D33-C33</f>
        <v>8.3649939312647914E-2</v>
      </c>
    </row>
    <row r="34" spans="1:9" ht="8" customHeight="1">
      <c r="C34" s="16"/>
      <c r="D34" s="16"/>
      <c r="E34" s="16"/>
    </row>
    <row r="35" spans="1:9">
      <c r="A35" s="37" t="s">
        <v>183</v>
      </c>
    </row>
    <row r="36" spans="1:9">
      <c r="A36" t="s">
        <v>28</v>
      </c>
      <c r="C36" s="16">
        <f>'MTR-calc'!I15</f>
        <v>0.35433439871858063</v>
      </c>
      <c r="D36" s="16">
        <f>'MTR-calc'!J15</f>
        <v>0.42169803861432792</v>
      </c>
      <c r="E36" s="16">
        <f>D36-C36</f>
        <v>6.7363639895747285E-2</v>
      </c>
    </row>
    <row r="37" spans="1:9">
      <c r="A37" t="s">
        <v>59</v>
      </c>
      <c r="C37" s="16">
        <f>'MTR-calc'!I17</f>
        <v>0.36055298398225732</v>
      </c>
      <c r="D37" s="16">
        <f>'MTR-calc'!J17</f>
        <v>0.42668098898724249</v>
      </c>
      <c r="E37" s="16">
        <f>D37-C37</f>
        <v>6.6128005004985169E-2</v>
      </c>
    </row>
    <row r="38" spans="1:9">
      <c r="A38" t="s">
        <v>58</v>
      </c>
      <c r="C38" s="16">
        <f>'MTR-calc'!I16</f>
        <v>0.34474925702316411</v>
      </c>
      <c r="D38" s="16">
        <f>'MTR-calc'!J16</f>
        <v>0.41400675004710508</v>
      </c>
      <c r="E38" s="16">
        <f>D38-C38</f>
        <v>6.9257493023940964E-2</v>
      </c>
    </row>
    <row r="39" spans="1:9">
      <c r="A39" t="s">
        <v>85</v>
      </c>
      <c r="C39" s="16">
        <f>'MTR-calc'!I18</f>
        <v>0.33343266880236572</v>
      </c>
      <c r="D39" s="16">
        <f>'MTR-calc'!J18</f>
        <v>0.40530133495976456</v>
      </c>
      <c r="E39" s="16">
        <f>D39-C39</f>
        <v>7.1868666157398842E-2</v>
      </c>
    </row>
    <row r="40" spans="1:9" ht="7" customHeight="1">
      <c r="A40" s="21"/>
      <c r="B40" s="21"/>
      <c r="C40" s="21"/>
      <c r="D40" s="21"/>
      <c r="E40" s="21"/>
      <c r="F40" s="21"/>
      <c r="G40" s="21"/>
      <c r="H40" s="21"/>
      <c r="I40" s="21"/>
    </row>
    <row r="41" spans="1:9" ht="199" customHeight="1">
      <c r="A41" s="86" t="s">
        <v>191</v>
      </c>
      <c r="B41" s="86"/>
      <c r="C41" s="86"/>
      <c r="D41" s="86"/>
      <c r="E41" s="86"/>
      <c r="F41" s="86"/>
      <c r="G41" s="86"/>
      <c r="H41" s="86"/>
      <c r="I41" s="86"/>
    </row>
  </sheetData>
  <mergeCells count="3">
    <mergeCell ref="C3:E3"/>
    <mergeCell ref="G3:I3"/>
    <mergeCell ref="A41:I41"/>
  </mergeCells>
  <phoneticPr fontId="15" type="noConversion"/>
  <pageMargins left="0.75" right="0.75" top="1" bottom="1" header="0.5" footer="0.5"/>
  <pageSetup scale="80" orientation="portrait"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34"/>
  <sheetViews>
    <sheetView topLeftCell="A34" zoomScale="175" zoomScaleNormal="175" zoomScalePageLayoutView="175" workbookViewId="0">
      <selection activeCell="G32" sqref="G32"/>
    </sheetView>
  </sheetViews>
  <sheetFormatPr baseColWidth="10" defaultRowHeight="15" x14ac:dyDescent="0"/>
  <cols>
    <col min="2" max="2" width="36" customWidth="1"/>
    <col min="3" max="6" width="11.5" customWidth="1"/>
  </cols>
  <sheetData>
    <row r="1" spans="1:6" ht="18">
      <c r="A1" s="78" t="s">
        <v>60</v>
      </c>
    </row>
    <row r="2" spans="1:6" ht="18">
      <c r="A2" s="79" t="s">
        <v>173</v>
      </c>
      <c r="B2" s="21"/>
      <c r="C2" s="21"/>
      <c r="D2" s="21"/>
      <c r="E2" s="21"/>
      <c r="F2" s="21"/>
    </row>
    <row r="3" spans="1:6" ht="17" customHeight="1">
      <c r="C3" s="87" t="s">
        <v>174</v>
      </c>
      <c r="D3" s="87"/>
      <c r="E3" s="87"/>
      <c r="F3" s="87"/>
    </row>
    <row r="4" spans="1:6" ht="18" customHeight="1">
      <c r="A4" s="21"/>
      <c r="B4" s="21"/>
      <c r="C4" s="30" t="s">
        <v>2</v>
      </c>
      <c r="D4" s="30" t="s">
        <v>75</v>
      </c>
      <c r="E4" s="30" t="s">
        <v>76</v>
      </c>
      <c r="F4" s="30" t="s">
        <v>77</v>
      </c>
    </row>
    <row r="5" spans="1:6" ht="9" customHeight="1">
      <c r="A5" s="23"/>
      <c r="B5" s="23"/>
      <c r="C5" s="23"/>
      <c r="D5" s="23"/>
      <c r="E5" s="23"/>
      <c r="F5" s="23"/>
    </row>
    <row r="6" spans="1:6" ht="15" customHeight="1">
      <c r="A6" s="28" t="s">
        <v>172</v>
      </c>
      <c r="B6" s="23"/>
      <c r="C6" s="23"/>
      <c r="D6" s="23"/>
      <c r="E6" s="23"/>
      <c r="F6" s="23"/>
    </row>
    <row r="7" spans="1:6" ht="15" customHeight="1">
      <c r="A7" s="23" t="s">
        <v>109</v>
      </c>
      <c r="B7" s="23"/>
      <c r="C7" s="31">
        <f>data!M57</f>
        <v>0.22828000000000001</v>
      </c>
      <c r="D7" s="31">
        <f>data!N57</f>
        <v>0.11116000000000001</v>
      </c>
      <c r="E7" s="31">
        <f>data!O57</f>
        <v>0.11712</v>
      </c>
      <c r="F7" s="31">
        <f>data!P57</f>
        <v>5.8110000000000002E-2</v>
      </c>
    </row>
    <row r="8" spans="1:6" ht="15" customHeight="1">
      <c r="A8" s="23" t="s">
        <v>110</v>
      </c>
      <c r="B8" s="23"/>
      <c r="C8" s="31">
        <f>data!M58</f>
        <v>0.20006000000000002</v>
      </c>
      <c r="D8" s="31">
        <f>data!N58</f>
        <v>0.10575000000000002</v>
      </c>
      <c r="E8" s="31">
        <f>data!O58</f>
        <v>9.4309999999999991E-2</v>
      </c>
      <c r="F8" s="31">
        <f>data!P58</f>
        <v>4.4660000000000005E-2</v>
      </c>
    </row>
    <row r="9" spans="1:6" ht="15" customHeight="1">
      <c r="A9" s="29" t="s">
        <v>192</v>
      </c>
      <c r="B9" s="23"/>
      <c r="C9" s="31">
        <f>LN(C8)-LN(C7)</f>
        <v>-0.13195562411147277</v>
      </c>
      <c r="D9" s="31">
        <f t="shared" ref="D9:F9" si="0">LN(D8)-LN(D7)</f>
        <v>-4.9892786947915546E-2</v>
      </c>
      <c r="E9" s="31">
        <f t="shared" si="0"/>
        <v>-0.21661182165720794</v>
      </c>
      <c r="F9" s="31">
        <f t="shared" si="0"/>
        <v>-0.26325951967500227</v>
      </c>
    </row>
    <row r="10" spans="1:6" ht="15" customHeight="1">
      <c r="A10" s="29" t="s">
        <v>63</v>
      </c>
      <c r="B10" s="23"/>
      <c r="C10" s="31">
        <f>1-'Table 1'!$C$30</f>
        <v>0.6781996379279448</v>
      </c>
      <c r="D10" s="31">
        <f>1-'Table 1'!$C$31</f>
        <v>0.65242567551357322</v>
      </c>
      <c r="E10" s="31">
        <f>1-'Table 1'!$C$32</f>
        <v>0.70717555149460321</v>
      </c>
      <c r="F10" s="31">
        <f>1-'Table 1'!$C$33</f>
        <v>0.73481934037816654</v>
      </c>
    </row>
    <row r="11" spans="1:6" ht="15" customHeight="1">
      <c r="A11" s="29" t="s">
        <v>64</v>
      </c>
      <c r="B11" s="23"/>
      <c r="C11" s="31">
        <f>1-'Table 1'!$D$30</f>
        <v>0.60500543103720261</v>
      </c>
      <c r="D11" s="31">
        <f>1-'Table 1'!$D$31</f>
        <v>0.58390700467360435</v>
      </c>
      <c r="E11" s="31">
        <f>1-'Table 1'!$D$32</f>
        <v>0.62872499538826665</v>
      </c>
      <c r="F11" s="31">
        <f>1-'Table 1'!$D$33</f>
        <v>0.65116940106551868</v>
      </c>
    </row>
    <row r="12" spans="1:6" ht="15" customHeight="1">
      <c r="A12" s="29" t="s">
        <v>193</v>
      </c>
      <c r="B12" s="23"/>
      <c r="C12" s="31">
        <f>LN(C11)-LN(C10)</f>
        <v>-0.11420426090775498</v>
      </c>
      <c r="D12" s="31">
        <f>LN(D11)-LN(D10)</f>
        <v>-0.11095549387420822</v>
      </c>
      <c r="E12" s="31">
        <f>LN(E11)-LN(E10)</f>
        <v>-0.11758498801848233</v>
      </c>
      <c r="F12" s="31">
        <f>LN(F11)-LN(F10)</f>
        <v>-0.12085484854775719</v>
      </c>
    </row>
    <row r="13" spans="1:6" ht="15" customHeight="1">
      <c r="A13" s="29" t="s">
        <v>194</v>
      </c>
      <c r="B13" s="23"/>
      <c r="C13" s="32">
        <f>(C9)/C12</f>
        <v>1.1554352093575204</v>
      </c>
      <c r="D13" s="32">
        <f>(D9)/D12</f>
        <v>0.44966486296279917</v>
      </c>
      <c r="E13" s="32">
        <f>(E9)/E12</f>
        <v>1.8421724176487588</v>
      </c>
      <c r="F13" s="32">
        <f>(F9)/F12</f>
        <v>2.178311609657698</v>
      </c>
    </row>
    <row r="14" spans="1:6" ht="10" customHeight="1">
      <c r="A14" s="23"/>
      <c r="B14" s="23"/>
      <c r="C14" s="23"/>
      <c r="D14" s="23"/>
      <c r="E14" s="23"/>
      <c r="F14" s="23"/>
    </row>
    <row r="15" spans="1:6" ht="18" customHeight="1">
      <c r="A15" s="22" t="s">
        <v>200</v>
      </c>
      <c r="B15" s="23"/>
      <c r="C15" s="23"/>
      <c r="D15" s="23"/>
      <c r="E15" s="23"/>
      <c r="F15" s="23"/>
    </row>
    <row r="16" spans="1:6">
      <c r="A16" t="s">
        <v>79</v>
      </c>
      <c r="C16" s="34">
        <f>(C9-data!M68)/C12</f>
        <v>1.2987167469686307</v>
      </c>
      <c r="D16" s="34">
        <f>(D9-data!N68)/D12</f>
        <v>0.55632945208487161</v>
      </c>
      <c r="E16" s="34">
        <f>(E9-data!O68)/E12</f>
        <v>2.0242736476837986</v>
      </c>
      <c r="F16" s="34">
        <f>(F9-data!P68)/F12</f>
        <v>2.3769644913842294</v>
      </c>
    </row>
    <row r="17" spans="1:6">
      <c r="A17" t="s">
        <v>78</v>
      </c>
      <c r="C17" s="34">
        <f>(C9-data!M69)/C12</f>
        <v>1.4894798063335752</v>
      </c>
      <c r="D17" s="34">
        <f>(D9-data!N69)/D12</f>
        <v>0.68826774946218761</v>
      </c>
      <c r="E17" s="34">
        <f>(E9-data!O69)/E12</f>
        <v>2.276490889731368</v>
      </c>
      <c r="F17" s="34">
        <f>(F9-data!P69)/F12</f>
        <v>2.5781905464275359</v>
      </c>
    </row>
    <row r="18" spans="1:6" ht="10" customHeight="1"/>
    <row r="19" spans="1:6">
      <c r="A19" s="22" t="s">
        <v>199</v>
      </c>
    </row>
    <row r="20" spans="1:6">
      <c r="A20" s="35" t="s">
        <v>66</v>
      </c>
      <c r="C20" s="34">
        <f>C13</f>
        <v>1.1554352093575204</v>
      </c>
      <c r="D20" s="34">
        <f>D13</f>
        <v>0.44966486296279917</v>
      </c>
      <c r="E20" s="34">
        <f>E13</f>
        <v>1.8421724176487588</v>
      </c>
      <c r="F20" s="34">
        <f>F13</f>
        <v>2.178311609657698</v>
      </c>
    </row>
    <row r="21" spans="1:6">
      <c r="A21" t="s">
        <v>67</v>
      </c>
      <c r="C21" s="34">
        <f>(LN(data!U$58)-LN(data!U$57))/(LN(1-'Table 1'!$D23)-LN(1-'Table 1'!$C23))</f>
        <v>3.1618901223679234</v>
      </c>
      <c r="D21" s="34">
        <f>(LN(data!V$58)-LN(data!V$57))/(LN(1-'Table 1'!$D23)-LN(1-'Table 1'!$C23))</f>
        <v>1.9632783681314598</v>
      </c>
      <c r="E21" s="34">
        <f>(LN(data!W$58)-LN(data!W$57))/(LN(1-'Table 1'!$D23)-LN(1-'Table 1'!$C23))</f>
        <v>3.5317077104028707</v>
      </c>
      <c r="F21" s="34">
        <f>(LN(data!X$58)-LN(data!X$57))/(LN(1-'Table 1'!$D23)-LN(1-'Table 1'!$C23))</f>
        <v>3.4920281095798753</v>
      </c>
    </row>
    <row r="22" spans="1:6">
      <c r="A22" s="35" t="s">
        <v>68</v>
      </c>
      <c r="C22" s="34">
        <f>(LN(data!F$58)-LN(data!F$57))/(LN(1-'Table 1'!$D$36)-LN(1-'Table 1'!$C$36))</f>
        <v>0.72543382970630887</v>
      </c>
      <c r="D22" s="34">
        <f>(LN(data!G$58)-LN(data!G$57))/(LN(1-'Table 1'!$D$37)-LN(1-'Table 1'!$C$37))</f>
        <v>0.36692287666630247</v>
      </c>
      <c r="E22" s="34">
        <f>(LN(data!H$58)-LN(data!H$57))/(LN(1-'Table 1'!$D$38)-LN(1-'Table 1'!$C$38))</f>
        <v>1.1861649493106603</v>
      </c>
      <c r="F22" s="34">
        <f>(LN(data!I$58)-LN(data!I$57))/(LN(1-'Table 1'!$D$39)-LN(1-'Table 1'!$C$39))</f>
        <v>1.4450610347891208</v>
      </c>
    </row>
    <row r="23" spans="1:6">
      <c r="A23" t="s">
        <v>120</v>
      </c>
      <c r="C23" s="34">
        <f>(LN(data!Y$58)-LN(data!Y$57))/(LN(1-'Table 1'!$D$22)-LN(1-'Table 1'!$C$22))</f>
        <v>0.43901997306368323</v>
      </c>
      <c r="D23" s="34">
        <f>(LN(data!Z58)-LN(data!Z57))/(LN(1-'Table 1'!$D$22)-LN(1-'Table 1'!$C$22))</f>
        <v>0.12582687815006049</v>
      </c>
      <c r="E23" s="34">
        <f>(LN(data!AA58)-LN(data!AA57))/(LN(1-'Table 1'!$D$22)-LN(1-'Table 1'!$C$22))</f>
        <v>1.0924641695055624</v>
      </c>
      <c r="F23" s="34">
        <f>(LN(data!AB58)-LN(data!AB57))/(LN(1-'Table 1'!$D$22)-LN(1-'Table 1'!$C$22))</f>
        <v>1.3418048451094053</v>
      </c>
    </row>
    <row r="24" spans="1:6">
      <c r="A24" t="s">
        <v>105</v>
      </c>
      <c r="C24" s="34">
        <f>(LN(data!AW$58)-LN(data!AW$57))/(LN(1-'Table 1'!$D$22)-LN(1-'Table 1'!$C$22))</f>
        <v>0.42398109242464915</v>
      </c>
      <c r="D24" s="34">
        <f>(LN(data!AX$58)-LN(data!AX$57))/(LN(1-'Table 1'!$D$22)-LN(1-'Table 1'!$C$22))</f>
        <v>0.16174212320914083</v>
      </c>
      <c r="E24" s="34">
        <f>(LN(data!AY$58)-LN(data!AY$57))/(LN(1-'Table 1'!$D$22)-LN(1-'Table 1'!$C$22))</f>
        <v>0.87633917607311762</v>
      </c>
      <c r="F24" s="34">
        <f>(LN(data!AZ$58)-LN(data!AZ$57))/(LN(1-'Table 1'!$D$22)-LN(1-'Table 1'!$C$22))</f>
        <v>1.2683761716149384</v>
      </c>
    </row>
    <row r="25" spans="1:6">
      <c r="A25" t="s">
        <v>69</v>
      </c>
      <c r="C25" s="34">
        <f>(LN(data!AC$58)-LN(data!AC$57))/(LN(1-'Table 1'!$D$22)-LN(1-'Table 1'!$C$22))</f>
        <v>0.55480585127147097</v>
      </c>
      <c r="D25" s="34">
        <f>(LN(data!AD$58)-LN(data!AD$57))/(LN(1-'Table 1'!$D$22)-LN(1-'Table 1'!$C$22))</f>
        <v>0.71120660142330938</v>
      </c>
      <c r="E25" s="34">
        <f>(LN(data!AE$58)-LN(data!AE$57))/(LN(1-'Table 1'!$D$22)-LN(1-'Table 1'!$C$22))</f>
        <v>0.41438874008202609</v>
      </c>
      <c r="F25" s="34">
        <f>(LN(data!AF$58)-LN(data!AF$57))/(LN(1-'Table 1'!$D$22)-LN(1-'Table 1'!$C$22))</f>
        <v>0.35371254971910976</v>
      </c>
    </row>
    <row r="26" spans="1:6">
      <c r="A26" t="s">
        <v>203</v>
      </c>
      <c r="C26" s="34">
        <f>(LN(data!AG$58)-LN(data!AG$57))/(LN(1-'Table 1'!$D$23)-LN(1-'Table 1'!$C$23))</f>
        <v>3.192474307591525</v>
      </c>
      <c r="D26" s="34">
        <f>(LN(data!AH$58)-LN(data!AH$57))/(LN(1-'Table 1'!$D$23)-LN(1-'Table 1'!$C$23))</f>
        <v>1.4566449008497011</v>
      </c>
      <c r="E26" s="34">
        <f>(LN(data!AI$58)-LN(data!AI$57))/(LN(1-'Table 1'!$D$23)-LN(1-'Table 1'!$C$23))</f>
        <v>4.0107907400588996</v>
      </c>
      <c r="F26" s="34">
        <f>(LN(data!AJ$58)-LN(data!AJ$57))/(LN(1-'Table 1'!$D$23)-LN(1-'Table 1'!$C$23))</f>
        <v>4.3037973553720832</v>
      </c>
    </row>
    <row r="27" spans="1:6">
      <c r="A27" t="s">
        <v>204</v>
      </c>
      <c r="C27" s="34">
        <f>(LN(data!AK$58)-LN(data!AK$57))/(LN(1-'Table 1'!$D$24)-LN(1-'Table 1'!$C$24))</f>
        <v>0.41799955134093347</v>
      </c>
      <c r="D27" s="34">
        <f>(LN(data!AL$58)-LN(data!AL$57))/(LN(1-'Table 1'!$D$24)-LN(1-'Table 1'!$C$24))</f>
        <v>0.53699778325356606</v>
      </c>
      <c r="E27" s="34">
        <f>(LN(data!AM$58)-LN(data!AM$57))/(LN(1-'Table 1'!$D$24)-LN(1-'Table 1'!$C$24))</f>
        <v>0.34328907817720772</v>
      </c>
      <c r="F27" s="34">
        <f>(LN(data!AN$58)-LN(data!AN$57))/(LN(1-'Table 1'!$D$24)-LN(1-'Table 1'!$C$24))</f>
        <v>0.27907177249345416</v>
      </c>
    </row>
    <row r="28" spans="1:6" ht="9" customHeight="1">
      <c r="C28" s="34"/>
      <c r="D28" s="16"/>
      <c r="E28" s="16"/>
      <c r="F28" s="16"/>
    </row>
    <row r="29" spans="1:6" ht="15" customHeight="1">
      <c r="A29" s="33" t="s">
        <v>201</v>
      </c>
      <c r="B29" s="23"/>
      <c r="C29" s="23"/>
      <c r="D29" s="23"/>
      <c r="E29" s="23"/>
      <c r="F29" s="23"/>
    </row>
    <row r="30" spans="1:6" ht="15" customHeight="1">
      <c r="A30" s="29" t="s">
        <v>106</v>
      </c>
      <c r="B30" s="23"/>
      <c r="C30" s="32">
        <f>(LN(data!U32)-LN(data!U31))/(LN(1-0.28)-LN(1-0.2))</f>
        <v>10.536477688209763</v>
      </c>
      <c r="D30" s="32">
        <f>(LN(data!V32)-LN(data!V31))/(LN(1-0.28)-LN(1-0.2))</f>
        <v>9.589091028791076</v>
      </c>
      <c r="E30" s="32">
        <f>(LN(data!W32)-LN(data!W31))/(LN(1-0.28)-LN(1-0.2))</f>
        <v>11.161828096344477</v>
      </c>
      <c r="F30" s="32">
        <f>(LN(data!X32)-LN(data!X31))/(LN(1-0.28)-LN(1-0.2))</f>
        <v>11.006112493619879</v>
      </c>
    </row>
    <row r="31" spans="1:6" ht="15" customHeight="1">
      <c r="A31" s="35" t="s">
        <v>107</v>
      </c>
      <c r="B31" s="23"/>
      <c r="C31" s="32">
        <f>(LN(data!F$38)-LN(data!F$37))/(LN(1-0.396)-LN(1-0.31))</f>
        <v>0.37623521699623574</v>
      </c>
      <c r="D31" s="32">
        <f>(LN(data!G$38)-LN(data!G$37))/(LN(1-0.396)-LN(1-0.31))</f>
        <v>0.14720396163471317</v>
      </c>
      <c r="E31" s="32">
        <f>(LN(data!H$38)-LN(data!H$37))/(LN(1-0.396)-LN(1-0.31))</f>
        <v>0.75427958499621672</v>
      </c>
      <c r="F31" s="32">
        <f>(LN(data!I$38)-LN(data!I$37))/(LN(1-0.396)-LN(1-0.31))</f>
        <v>1.1194398321208547</v>
      </c>
    </row>
    <row r="32" spans="1:6" ht="15" customHeight="1">
      <c r="A32" s="29" t="s">
        <v>108</v>
      </c>
      <c r="B32" s="23"/>
      <c r="C32" s="32">
        <f>(LN(data!Y$38)-LN(data!Y$37))/(LN(1-0.396)-LN(1-0.31))</f>
        <v>0.31687465603502113</v>
      </c>
      <c r="D32" s="32">
        <f>(LN(data!Z38)-LN(data!Z37))/(LN(1-0.396)-LN(1-0.31))</f>
        <v>-2.7200441984576086E-2</v>
      </c>
      <c r="E32" s="32">
        <f>(LN(data!AA38)-LN(data!AA37))/(LN(1-0.396)-LN(1-0.31))</f>
        <v>1.0543565179119117</v>
      </c>
      <c r="F32" s="32">
        <f>(LN(data!AB38)-LN(data!AB37))/(LN(1-0.396)-LN(1-0.31))</f>
        <v>2.0059158211297281</v>
      </c>
    </row>
    <row r="33" spans="1:6" ht="8" customHeight="1">
      <c r="A33" s="21"/>
      <c r="B33" s="21"/>
      <c r="C33" s="21"/>
      <c r="D33" s="21"/>
      <c r="E33" s="21"/>
      <c r="F33" s="21"/>
    </row>
    <row r="34" spans="1:6" ht="223" customHeight="1">
      <c r="A34" s="86" t="s">
        <v>202</v>
      </c>
      <c r="B34" s="86"/>
      <c r="C34" s="86"/>
      <c r="D34" s="86"/>
      <c r="E34" s="86"/>
      <c r="F34" s="86"/>
    </row>
  </sheetData>
  <mergeCells count="2">
    <mergeCell ref="C3:F3"/>
    <mergeCell ref="A34:F34"/>
  </mergeCells>
  <phoneticPr fontId="15" type="noConversion"/>
  <pageMargins left="0.75" right="0.75" top="1" bottom="1" header="0.5" footer="0.5"/>
  <pageSetup scale="90" orientation="portrait"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31"/>
  <sheetViews>
    <sheetView zoomScale="175" zoomScaleNormal="175" zoomScalePageLayoutView="175" workbookViewId="0">
      <selection activeCell="H28" sqref="H28"/>
    </sheetView>
  </sheetViews>
  <sheetFormatPr baseColWidth="10" defaultRowHeight="15" x14ac:dyDescent="0"/>
  <cols>
    <col min="2" max="2" width="40.1640625" customWidth="1"/>
    <col min="3" max="6" width="11.83203125" customWidth="1"/>
  </cols>
  <sheetData>
    <row r="1" spans="1:6" s="80" customFormat="1" ht="18">
      <c r="A1" s="78" t="s">
        <v>71</v>
      </c>
    </row>
    <row r="2" spans="1:6" s="80" customFormat="1" ht="18">
      <c r="A2" s="79" t="s">
        <v>180</v>
      </c>
      <c r="B2" s="79"/>
      <c r="C2" s="79"/>
      <c r="D2" s="79"/>
      <c r="E2" s="79"/>
      <c r="F2" s="79"/>
    </row>
    <row r="3" spans="1:6" ht="17" customHeight="1">
      <c r="C3" s="87" t="s">
        <v>74</v>
      </c>
      <c r="D3" s="87"/>
      <c r="E3" s="87"/>
      <c r="F3" s="87"/>
    </row>
    <row r="4" spans="1:6" ht="18" customHeight="1">
      <c r="A4" s="21"/>
      <c r="B4" s="21"/>
      <c r="C4" s="30" t="s">
        <v>2</v>
      </c>
      <c r="D4" s="30" t="s">
        <v>75</v>
      </c>
      <c r="E4" s="30" t="s">
        <v>76</v>
      </c>
      <c r="F4" s="30" t="s">
        <v>77</v>
      </c>
    </row>
    <row r="5" spans="1:6" ht="9" customHeight="1">
      <c r="A5" s="23"/>
      <c r="B5" s="23"/>
      <c r="C5" s="23"/>
      <c r="D5" s="23"/>
      <c r="E5" s="23"/>
      <c r="F5" s="23"/>
    </row>
    <row r="6" spans="1:6" ht="15" customHeight="1">
      <c r="A6" s="28" t="s">
        <v>172</v>
      </c>
      <c r="B6" s="23"/>
      <c r="C6" s="23"/>
      <c r="D6" s="23"/>
      <c r="E6" s="23"/>
      <c r="F6" s="23"/>
    </row>
    <row r="7" spans="1:6" ht="15" customHeight="1">
      <c r="A7" s="23" t="s">
        <v>112</v>
      </c>
      <c r="B7" s="23"/>
      <c r="C7" s="31">
        <f>data!M56</f>
        <v>0.19646999999999998</v>
      </c>
      <c r="D7" s="31">
        <f>data!N56</f>
        <v>0.10380999999999997</v>
      </c>
      <c r="E7" s="31">
        <f>data!O56</f>
        <v>9.2660000000000006E-2</v>
      </c>
      <c r="F7" s="31">
        <f>data!P56</f>
        <v>4.3220000000000001E-2</v>
      </c>
    </row>
    <row r="8" spans="1:6" ht="15" customHeight="1">
      <c r="A8" s="23" t="s">
        <v>111</v>
      </c>
      <c r="B8" s="23"/>
      <c r="C8" s="31">
        <f>data!M60</f>
        <v>0.22028</v>
      </c>
      <c r="D8" s="31">
        <f>data!N60</f>
        <v>0.11130999999999999</v>
      </c>
      <c r="E8" s="31">
        <f>data!O60</f>
        <v>0.10897000000000001</v>
      </c>
      <c r="F8" s="31">
        <f>data!P60</f>
        <v>5.1060000000000001E-2</v>
      </c>
    </row>
    <row r="9" spans="1:6" ht="15" customHeight="1">
      <c r="A9" s="29" t="s">
        <v>196</v>
      </c>
      <c r="B9" s="23"/>
      <c r="C9" s="31">
        <f>LN(C8)-LN(C7)</f>
        <v>0.11438971649620888</v>
      </c>
      <c r="D9" s="31">
        <f t="shared" ref="D9:F9" si="0">LN(D8)-LN(D7)</f>
        <v>6.975679629998055E-2</v>
      </c>
      <c r="E9" s="31">
        <f t="shared" si="0"/>
        <v>0.16213573500029232</v>
      </c>
      <c r="F9" s="31">
        <f t="shared" si="0"/>
        <v>0.16669806073459803</v>
      </c>
    </row>
    <row r="10" spans="1:6" ht="15" customHeight="1">
      <c r="A10" s="29" t="s">
        <v>197</v>
      </c>
      <c r="B10" s="23"/>
      <c r="C10" s="31">
        <f>data!M72</f>
        <v>0.14457241944146193</v>
      </c>
      <c r="D10" s="31">
        <f>data!N72</f>
        <v>0.10193494600403641</v>
      </c>
      <c r="E10" s="31">
        <f>data!O72</f>
        <v>0.19027602204024907</v>
      </c>
      <c r="F10" s="31">
        <f>data!P72</f>
        <v>0.18070062324465175</v>
      </c>
    </row>
    <row r="11" spans="1:6" ht="15" customHeight="1">
      <c r="A11" s="29" t="s">
        <v>72</v>
      </c>
      <c r="B11" s="23"/>
      <c r="C11" s="31">
        <f>1-'Table 1'!$C$30</f>
        <v>0.6781996379279448</v>
      </c>
      <c r="D11" s="31">
        <f>1-'Table 1'!$C$31</f>
        <v>0.65242567551357322</v>
      </c>
      <c r="E11" s="31">
        <f>1-'Table 1'!$C$32</f>
        <v>0.70717555149460321</v>
      </c>
      <c r="F11" s="31">
        <f>1-'Table 1'!$C$33</f>
        <v>0.73481934037816654</v>
      </c>
    </row>
    <row r="12" spans="1:6" ht="15" customHeight="1">
      <c r="A12" s="29" t="s">
        <v>73</v>
      </c>
      <c r="B12" s="23"/>
      <c r="C12" s="31">
        <f>1-'Table 1'!$D$30</f>
        <v>0.60500543103720261</v>
      </c>
      <c r="D12" s="31">
        <f>1-'Table 1'!$D$31</f>
        <v>0.58390700467360435</v>
      </c>
      <c r="E12" s="31">
        <f>1-'Table 1'!$D$32</f>
        <v>0.62872499538826665</v>
      </c>
      <c r="F12" s="31">
        <f>1-'Table 1'!$D$33</f>
        <v>0.65116940106551868</v>
      </c>
    </row>
    <row r="13" spans="1:6" ht="15" customHeight="1">
      <c r="A13" s="29" t="s">
        <v>198</v>
      </c>
      <c r="B13" s="23"/>
      <c r="C13" s="31">
        <f>LN(C12)-LN(C11)</f>
        <v>-0.11420426090775498</v>
      </c>
      <c r="D13" s="31">
        <f>LN(D12)-LN(D11)</f>
        <v>-0.11095549387420822</v>
      </c>
      <c r="E13" s="31">
        <f>LN(E12)-LN(E11)</f>
        <v>-0.11758498801848233</v>
      </c>
      <c r="F13" s="31">
        <f>LN(F12)-LN(F11)</f>
        <v>-0.12085484854775719</v>
      </c>
    </row>
    <row r="14" spans="1:6" ht="15" customHeight="1">
      <c r="A14" s="29" t="s">
        <v>195</v>
      </c>
      <c r="B14" s="23"/>
      <c r="C14" s="32">
        <f>(C9-C10)/C13</f>
        <v>0.26428701263284921</v>
      </c>
      <c r="D14" s="32">
        <f t="shared" ref="D14:F14" si="1">(D9-D10)/D13</f>
        <v>0.29000952166042965</v>
      </c>
      <c r="E14" s="32">
        <f t="shared" si="1"/>
        <v>0.23931870482934078</v>
      </c>
      <c r="F14" s="32">
        <f t="shared" si="1"/>
        <v>0.1158626457962954</v>
      </c>
    </row>
    <row r="15" spans="1:6" ht="10" customHeight="1">
      <c r="A15" s="23"/>
      <c r="B15" s="23"/>
      <c r="C15" s="23"/>
      <c r="D15" s="23"/>
      <c r="E15" s="23"/>
      <c r="F15" s="23"/>
    </row>
    <row r="16" spans="1:6" ht="18" customHeight="1">
      <c r="A16" s="22" t="s">
        <v>206</v>
      </c>
      <c r="B16" s="23"/>
      <c r="C16" s="23"/>
      <c r="D16" s="23"/>
      <c r="E16" s="23"/>
      <c r="F16" s="23"/>
    </row>
    <row r="17" spans="1:6" ht="18" customHeight="1">
      <c r="A17" s="38" t="s">
        <v>115</v>
      </c>
      <c r="B17" s="23"/>
      <c r="C17" s="23"/>
      <c r="D17" s="23"/>
      <c r="E17" s="23"/>
      <c r="F17" s="23"/>
    </row>
    <row r="18" spans="1:6" ht="18" customHeight="1">
      <c r="A18" t="s">
        <v>116</v>
      </c>
      <c r="B18" s="23"/>
      <c r="C18" s="32">
        <f>C14</f>
        <v>0.26428701263284921</v>
      </c>
      <c r="D18" s="32">
        <f>D14</f>
        <v>0.29000952166042965</v>
      </c>
      <c r="E18" s="32">
        <f>E14</f>
        <v>0.23931870482934078</v>
      </c>
      <c r="F18" s="32">
        <f>F14</f>
        <v>0.1158626457962954</v>
      </c>
    </row>
    <row r="19" spans="1:6">
      <c r="A19" t="s">
        <v>79</v>
      </c>
      <c r="C19" s="34">
        <f>(C9-data!M71)/C13</f>
        <v>-0.44204995773696937</v>
      </c>
      <c r="D19" s="34">
        <f>(D9-data!N71)/D13</f>
        <v>-0.20940467897159648</v>
      </c>
      <c r="E19" s="34">
        <f>(E9-data!O71)/E13</f>
        <v>-0.67276435489206898</v>
      </c>
      <c r="F19" s="34">
        <f>(F9-data!P71)/F13</f>
        <v>-0.61181982522836686</v>
      </c>
    </row>
    <row r="20" spans="1:6">
      <c r="A20" t="s">
        <v>113</v>
      </c>
      <c r="C20" s="34">
        <f>(C9)/C13</f>
        <v>-1.0016238937757647</v>
      </c>
      <c r="D20" s="34">
        <f>(D9)/D13</f>
        <v>-0.62869168406446641</v>
      </c>
      <c r="E20" s="34">
        <f>(E9)/E13</f>
        <v>-1.3788812477899592</v>
      </c>
      <c r="F20" s="34">
        <f>(F9)/F13</f>
        <v>-1.3793245594836467</v>
      </c>
    </row>
    <row r="21" spans="1:6" ht="10" customHeight="1"/>
    <row r="22" spans="1:6" ht="18" customHeight="1">
      <c r="A22" s="38" t="s">
        <v>117</v>
      </c>
      <c r="B22" s="23"/>
      <c r="C22" s="23"/>
      <c r="D22" s="23"/>
      <c r="E22" s="23"/>
      <c r="F22" s="23"/>
    </row>
    <row r="23" spans="1:6" ht="18" customHeight="1">
      <c r="A23" t="s">
        <v>116</v>
      </c>
      <c r="B23" s="23"/>
      <c r="C23" s="32">
        <f>(LN(data!F$60)-LN(data!F$56)-data!F$72)/(LN(1-'Table 1'!$D$36)-LN(1-'Table 1'!$C$36))</f>
        <v>0.31667070407227388</v>
      </c>
      <c r="D23" s="32">
        <f>(LN(data!G$60)-LN(data!G$56)-data!G$72)/(LN(1-'Table 1'!$D$37)-LN(1-'Table 1'!$C$37))</f>
        <v>0.38668720857081845</v>
      </c>
      <c r="E23" s="32">
        <f>(LN(data!H$60)-LN(data!H$56)-data!H$72)/(LN(1-'Table 1'!$D$38)-LN(1-'Table 1'!$C$38))</f>
        <v>0.22382005937358954</v>
      </c>
      <c r="F23" s="32">
        <f>(LN(data!I$60)-LN(data!I$56)-data!I$72)/(LN(1-'Table 1'!$D$39)-LN(1-'Table 1'!$C$39))</f>
        <v>0.13471107846992136</v>
      </c>
    </row>
    <row r="24" spans="1:6">
      <c r="A24" t="s">
        <v>79</v>
      </c>
      <c r="C24" s="32">
        <f>(LN(data!F$60)-LN(data!F$56)-data!F$71)/(LN(1-'Table 1'!$D$36)-LN(1-'Table 1'!$C$36))</f>
        <v>0.11292922387594709</v>
      </c>
      <c r="D24" s="32">
        <f>(LN(data!G$60)-LN(data!G$56)-data!G$71)/(LN(1-'Table 1'!$D$37)-LN(1-'Table 1'!$C$37))</f>
        <v>5.9715266200088768E-2</v>
      </c>
      <c r="E24" s="32">
        <f>(LN(data!H$60)-LN(data!H$56)-data!H$71)/(LN(1-'Table 1'!$D$38)-LN(1-'Table 1'!$C$38))</f>
        <v>0.18195074481267506</v>
      </c>
      <c r="F24" s="32">
        <f>(LN(data!I$60)-LN(data!I$56)-data!I$71)/(LN(1-'Table 1'!$D$39)-LN(1-'Table 1'!$C$39))</f>
        <v>0.45996630068273081</v>
      </c>
    </row>
    <row r="25" spans="1:6">
      <c r="A25" t="s">
        <v>113</v>
      </c>
      <c r="C25" s="32">
        <f>(LN(data!F$60)-LN(data!F$56))/(LN(1-'Table 1'!$D$36)-LN(1-'Table 1'!$C$36))</f>
        <v>-0.46733572425887293</v>
      </c>
      <c r="D25" s="32">
        <f>(LN(data!G$60)-LN(data!G$56))/(LN(1-'Table 1'!$D$37)-LN(1-'Table 1'!$C$37))</f>
        <v>-0.3928284339687077</v>
      </c>
      <c r="E25" s="32">
        <f>(LN(data!H$60)-LN(data!H$56))/(LN(1-'Table 1'!$D$38)-LN(1-'Table 1'!$C$38))</f>
        <v>-0.56529088608329026</v>
      </c>
      <c r="F25" s="32">
        <f>(LN(data!I$60)-LN(data!I$56))/(LN(1-'Table 1'!$D$39)-LN(1-'Table 1'!$C$39))</f>
        <v>-0.36691590951159875</v>
      </c>
    </row>
    <row r="26" spans="1:6">
      <c r="C26" s="32"/>
      <c r="D26" s="32"/>
      <c r="E26" s="32"/>
      <c r="F26" s="32"/>
    </row>
    <row r="27" spans="1:6">
      <c r="A27" s="22" t="s">
        <v>207</v>
      </c>
      <c r="C27" s="32"/>
      <c r="D27" s="32"/>
      <c r="E27" s="32"/>
      <c r="F27" s="32"/>
    </row>
    <row r="28" spans="1:6">
      <c r="A28" s="29" t="s">
        <v>156</v>
      </c>
      <c r="C28" s="32">
        <f>(LN(data!M$59)-LN(data!M$56)-data!M$73)/(LN(1-'Table 1'!$D$30)-LN(1-'Table 1'!$C$30))</f>
        <v>0.20595317485550477</v>
      </c>
      <c r="D28" s="32">
        <f>(LN(data!N$59)-LN(data!N$56)-data!N$73)/(LN(1-'Table 1'!$D$31)-LN(1-'Table 1'!$C$31))</f>
        <v>0.21013944006623531</v>
      </c>
      <c r="E28" s="32">
        <f>(LN(data!O$59)-LN(data!O$56)-data!O$73)/(LN(1-'Table 1'!$D$32)-LN(1-'Table 1'!$C$32))</f>
        <v>0.2018523495519948</v>
      </c>
      <c r="F28" s="32">
        <f>(LN(data!P$59)-LN(data!P$56)-data!P$73)/(LN(1-'Table 1'!$D$33)-LN(1-'Table 1'!$C$33))</f>
        <v>-0.10764392164478545</v>
      </c>
    </row>
    <row r="29" spans="1:6">
      <c r="A29" s="29" t="s">
        <v>157</v>
      </c>
      <c r="C29" s="32">
        <f>(LN(data!F$59)-LN(data!F$56)-data!F$73)/(LN(1-'Table 1'!$D$36)-LN(1-'Table 1'!$C$36))</f>
        <v>0.32903082407188222</v>
      </c>
      <c r="D29" s="32">
        <f>(LN(data!G$59)-LN(data!G$56)-data!G$73)/(LN(1-'Table 1'!$D$37)-LN(1-'Table 1'!$C$37))</f>
        <v>0.34350301100727526</v>
      </c>
      <c r="E29" s="32">
        <f>(LN(data!H$59)-LN(data!H$56)-data!H$73)/(LN(1-'Table 1'!$D$38)-LN(1-'Table 1'!$C$38))</f>
        <v>0.30938931668370367</v>
      </c>
      <c r="F29" s="32">
        <f>(LN(data!I$59)-LN(data!I$56)-data!I$73)/(LN(1-'Table 1'!$D$39)-LN(1-'Table 1'!$C$39))</f>
        <v>0.27953004816955451</v>
      </c>
    </row>
    <row r="30" spans="1:6" ht="8" customHeight="1">
      <c r="A30" s="21"/>
      <c r="B30" s="21"/>
      <c r="C30" s="21"/>
      <c r="D30" s="21"/>
      <c r="E30" s="21"/>
      <c r="F30" s="21"/>
    </row>
    <row r="31" spans="1:6" ht="175" customHeight="1">
      <c r="A31" s="86" t="s">
        <v>205</v>
      </c>
      <c r="B31" s="86"/>
      <c r="C31" s="86"/>
      <c r="D31" s="86"/>
      <c r="E31" s="86"/>
      <c r="F31" s="86"/>
    </row>
  </sheetData>
  <mergeCells count="2">
    <mergeCell ref="C3:F3"/>
    <mergeCell ref="A31:F31"/>
  </mergeCells>
  <phoneticPr fontId="15" type="noConversion"/>
  <pageMargins left="0.75" right="0.75" top="1" bottom="1" header="0.5" footer="0.5"/>
  <pageSetup scale="85" orientation="portrait"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68:F76"/>
  <sheetViews>
    <sheetView topLeftCell="A222" workbookViewId="0">
      <selection activeCell="M223" sqref="M223"/>
    </sheetView>
  </sheetViews>
  <sheetFormatPr baseColWidth="10" defaultColWidth="10.1640625" defaultRowHeight="15" x14ac:dyDescent="0"/>
  <cols>
    <col min="1" max="16384" width="10.1640625" style="5"/>
  </cols>
  <sheetData>
    <row r="68" spans="1:6" ht="21">
      <c r="A68" s="4"/>
      <c r="F68" s="6"/>
    </row>
    <row r="69" spans="1:6" ht="21">
      <c r="F69" s="7"/>
    </row>
    <row r="71" spans="1:6" ht="17">
      <c r="A71" s="8"/>
    </row>
    <row r="72" spans="1:6" ht="17">
      <c r="A72" s="9"/>
    </row>
    <row r="73" spans="1:6" ht="17">
      <c r="A73" s="9"/>
    </row>
    <row r="74" spans="1:6" ht="17">
      <c r="A74" s="9"/>
    </row>
    <row r="75" spans="1:6" ht="17">
      <c r="A75" s="9"/>
    </row>
    <row r="76" spans="1:6" ht="17">
      <c r="A76" s="15"/>
    </row>
  </sheetData>
  <pageMargins left="0.75" right="0.75" top="1" bottom="1" header="0.5" footer="0.5"/>
  <pageSetup scale="26" orientation="portrait" verticalDpi="96"/>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zoomScale="200" zoomScaleNormal="200" zoomScalePageLayoutView="200" workbookViewId="0">
      <selection activeCell="F11" sqref="F11"/>
    </sheetView>
  </sheetViews>
  <sheetFormatPr baseColWidth="10" defaultRowHeight="15" x14ac:dyDescent="0"/>
  <cols>
    <col min="1" max="1" width="2.5" customWidth="1"/>
    <col min="2" max="5" width="10.6640625" customWidth="1"/>
  </cols>
  <sheetData>
    <row r="1" spans="2:5" ht="18" customHeight="1">
      <c r="B1" s="88" t="s">
        <v>145</v>
      </c>
      <c r="C1" s="88"/>
      <c r="D1" s="88"/>
      <c r="E1" s="88"/>
    </row>
    <row r="2" spans="2:5">
      <c r="C2" s="87" t="s">
        <v>74</v>
      </c>
      <c r="D2" s="87"/>
      <c r="E2" s="87"/>
    </row>
    <row r="3" spans="2:5">
      <c r="B3" s="21"/>
      <c r="C3" s="30" t="s">
        <v>2</v>
      </c>
      <c r="D3" s="30" t="s">
        <v>75</v>
      </c>
      <c r="E3" s="30" t="s">
        <v>76</v>
      </c>
    </row>
    <row r="4" spans="2:5" ht="9" customHeight="1">
      <c r="B4" s="23"/>
      <c r="C4" s="23"/>
      <c r="D4" s="23"/>
      <c r="E4" s="23"/>
    </row>
    <row r="5" spans="2:5" ht="25" customHeight="1">
      <c r="B5" t="s">
        <v>161</v>
      </c>
      <c r="C5" s="16">
        <f>'Table 1'!$C$30</f>
        <v>0.3218003620720552</v>
      </c>
      <c r="D5" s="16">
        <f>'Table 1'!$C$31</f>
        <v>0.34757432448642678</v>
      </c>
      <c r="E5" s="16">
        <f>'Table 1'!$C$32</f>
        <v>0.29282444850539679</v>
      </c>
    </row>
    <row r="6" spans="2:5" ht="25" customHeight="1">
      <c r="B6" t="s">
        <v>162</v>
      </c>
      <c r="C6" s="16">
        <f>'Table 1'!$D$30</f>
        <v>0.39499456896279733</v>
      </c>
      <c r="D6" s="16">
        <f>'Table 1'!$D$31</f>
        <v>0.41609299532639571</v>
      </c>
      <c r="E6" s="16">
        <f>'Table 1'!$D$32</f>
        <v>0.37127500461173335</v>
      </c>
    </row>
    <row r="7" spans="2:5" ht="25" customHeight="1">
      <c r="B7" t="s">
        <v>20</v>
      </c>
      <c r="C7" s="16">
        <f>'Table 1'!$E$30</f>
        <v>7.3194206890742131E-2</v>
      </c>
      <c r="D7" s="16">
        <f>'Table 1'!$E$31</f>
        <v>6.8518670839968931E-2</v>
      </c>
      <c r="E7" s="16">
        <f>'Table 1'!$E$32</f>
        <v>7.8450556106336555E-2</v>
      </c>
    </row>
    <row r="8" spans="2:5" ht="8" customHeight="1">
      <c r="C8" s="16"/>
      <c r="D8" s="16"/>
      <c r="E8" s="16"/>
    </row>
    <row r="9" spans="2:5" ht="43" customHeight="1">
      <c r="B9" s="86" t="s">
        <v>146</v>
      </c>
      <c r="C9" s="86"/>
      <c r="D9" s="86"/>
      <c r="E9" s="86"/>
    </row>
  </sheetData>
  <mergeCells count="3">
    <mergeCell ref="B1:E1"/>
    <mergeCell ref="C2:E2"/>
    <mergeCell ref="B9:E9"/>
  </mergeCells>
  <phoneticPr fontId="15" type="noConversion"/>
  <pageMargins left="0.75" right="0.75" top="1" bottom="1" header="0.5" footer="0.5"/>
  <pageSetup scale="250" orientation="landscape" horizontalDpi="4294967292" verticalDpi="4294967292"/>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4"/>
  <sheetViews>
    <sheetView zoomScale="200" zoomScaleNormal="200" zoomScalePageLayoutView="200" workbookViewId="0">
      <selection activeCell="B6" sqref="B6"/>
    </sheetView>
  </sheetViews>
  <sheetFormatPr baseColWidth="10" defaultRowHeight="15" x14ac:dyDescent="0"/>
  <cols>
    <col min="1" max="1" width="2.1640625" customWidth="1"/>
    <col min="3" max="3" width="27.1640625" customWidth="1"/>
    <col min="4" max="6" width="8.83203125" customWidth="1"/>
  </cols>
  <sheetData>
    <row r="1" spans="2:6" ht="18">
      <c r="B1" s="90" t="s">
        <v>176</v>
      </c>
      <c r="C1" s="90"/>
      <c r="D1" s="90"/>
      <c r="E1" s="90"/>
      <c r="F1" s="90"/>
    </row>
    <row r="2" spans="2:6" ht="17" customHeight="1">
      <c r="D2" s="87" t="s">
        <v>74</v>
      </c>
      <c r="E2" s="87"/>
      <c r="F2" s="87"/>
    </row>
    <row r="3" spans="2:6" ht="20" customHeight="1">
      <c r="B3" s="21"/>
      <c r="C3" s="21"/>
      <c r="D3" s="30" t="s">
        <v>2</v>
      </c>
      <c r="E3" s="30" t="s">
        <v>75</v>
      </c>
      <c r="F3" s="30" t="s">
        <v>76</v>
      </c>
    </row>
    <row r="4" spans="2:6" ht="9" customHeight="1">
      <c r="B4" s="23"/>
      <c r="C4" s="23"/>
      <c r="D4" s="23"/>
      <c r="E4" s="23"/>
      <c r="F4" s="23"/>
    </row>
    <row r="5" spans="2:6" ht="17" customHeight="1">
      <c r="B5" s="28" t="s">
        <v>172</v>
      </c>
      <c r="C5" s="23"/>
      <c r="D5" s="23"/>
      <c r="E5" s="23"/>
      <c r="F5" s="23"/>
    </row>
    <row r="6" spans="2:6" ht="17" customHeight="1">
      <c r="B6" s="23" t="s">
        <v>109</v>
      </c>
      <c r="C6" s="23"/>
      <c r="D6" s="31">
        <f>'Table 2'!C7</f>
        <v>0.22828000000000001</v>
      </c>
      <c r="E6" s="31">
        <f>'Table 2'!D7</f>
        <v>0.11116000000000001</v>
      </c>
      <c r="F6" s="31">
        <f>'Table 2'!E7</f>
        <v>0.11712</v>
      </c>
    </row>
    <row r="7" spans="2:6" ht="17" customHeight="1">
      <c r="B7" s="23" t="s">
        <v>110</v>
      </c>
      <c r="C7" s="23"/>
      <c r="D7" s="31">
        <f>'Table 2'!C8</f>
        <v>0.20006000000000002</v>
      </c>
      <c r="E7" s="31">
        <f>'Table 2'!D8</f>
        <v>0.10575000000000002</v>
      </c>
      <c r="F7" s="31">
        <f>'Table 2'!E8</f>
        <v>9.4309999999999991E-2</v>
      </c>
    </row>
    <row r="8" spans="2:6" ht="17" customHeight="1">
      <c r="B8" s="29" t="s">
        <v>153</v>
      </c>
      <c r="C8" s="23"/>
      <c r="D8" s="31">
        <f>'Table 2'!C9</f>
        <v>-0.13195562411147277</v>
      </c>
      <c r="E8" s="31">
        <f>'Table 2'!D9</f>
        <v>-4.9892786947915546E-2</v>
      </c>
      <c r="F8" s="31">
        <f>'Table 2'!E9</f>
        <v>-0.21661182165720794</v>
      </c>
    </row>
    <row r="9" spans="2:6" ht="17" customHeight="1">
      <c r="B9" s="29" t="s">
        <v>63</v>
      </c>
      <c r="C9" s="23"/>
      <c r="D9" s="31">
        <f>'Table 2'!C10</f>
        <v>0.6781996379279448</v>
      </c>
      <c r="E9" s="31">
        <f>'Table 2'!D10</f>
        <v>0.65242567551357322</v>
      </c>
      <c r="F9" s="31">
        <f>'Table 2'!E10</f>
        <v>0.70717555149460321</v>
      </c>
    </row>
    <row r="10" spans="2:6" ht="17" customHeight="1">
      <c r="B10" s="29" t="s">
        <v>64</v>
      </c>
      <c r="C10" s="23"/>
      <c r="D10" s="31">
        <f>'Table 2'!C11</f>
        <v>0.60500543103720261</v>
      </c>
      <c r="E10" s="31">
        <f>'Table 2'!D11</f>
        <v>0.58390700467360435</v>
      </c>
      <c r="F10" s="31">
        <f>'Table 2'!E11</f>
        <v>0.62872499538826665</v>
      </c>
    </row>
    <row r="11" spans="2:6" ht="17" customHeight="1">
      <c r="B11" s="29" t="s">
        <v>154</v>
      </c>
      <c r="C11" s="23"/>
      <c r="D11" s="31">
        <f>'Table 2'!C12</f>
        <v>-0.11420426090775498</v>
      </c>
      <c r="E11" s="31">
        <f>'Table 2'!D12</f>
        <v>-0.11095549387420822</v>
      </c>
      <c r="F11" s="31">
        <f>'Table 2'!E12</f>
        <v>-0.11758498801848233</v>
      </c>
    </row>
    <row r="12" spans="2:6" ht="17" customHeight="1">
      <c r="B12" s="29" t="s">
        <v>155</v>
      </c>
      <c r="C12" s="23"/>
      <c r="D12" s="32">
        <f>'Table 2'!C13</f>
        <v>1.1554352093575204</v>
      </c>
      <c r="E12" s="32">
        <f>'Table 2'!D13</f>
        <v>0.44966486296279917</v>
      </c>
      <c r="F12" s="32">
        <f>'Table 2'!E13</f>
        <v>1.8421724176487588</v>
      </c>
    </row>
    <row r="13" spans="2:6" ht="10" customHeight="1">
      <c r="B13" s="21"/>
      <c r="C13" s="21"/>
      <c r="D13" s="21"/>
      <c r="E13" s="21"/>
      <c r="F13" s="21"/>
    </row>
    <row r="14" spans="2:6" ht="32" customHeight="1">
      <c r="B14" s="89" t="s">
        <v>158</v>
      </c>
      <c r="C14" s="89"/>
      <c r="D14" s="89"/>
      <c r="E14" s="89"/>
      <c r="F14" s="89"/>
    </row>
  </sheetData>
  <mergeCells count="3">
    <mergeCell ref="D2:F2"/>
    <mergeCell ref="B14:F14"/>
    <mergeCell ref="B1:F1"/>
  </mergeCells>
  <phoneticPr fontId="15" type="noConversion"/>
  <pageMargins left="0.75" right="0.75" top="1" bottom="1" header="0.5" footer="0.5"/>
  <pageSetup scale="170" orientation="landscape" horizontalDpi="4294967292" verticalDpi="4294967292"/>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4"/>
  <sheetViews>
    <sheetView zoomScale="200" zoomScaleNormal="200" zoomScalePageLayoutView="200" workbookViewId="0">
      <selection activeCell="B13" sqref="B13"/>
    </sheetView>
  </sheetViews>
  <sheetFormatPr baseColWidth="10" defaultRowHeight="15" x14ac:dyDescent="0"/>
  <cols>
    <col min="1" max="1" width="2.5" customWidth="1"/>
    <col min="3" max="3" width="25.1640625" customWidth="1"/>
    <col min="4" max="6" width="9.33203125" customWidth="1"/>
  </cols>
  <sheetData>
    <row r="1" spans="2:6" ht="18">
      <c r="B1" s="90" t="s">
        <v>176</v>
      </c>
      <c r="C1" s="90"/>
      <c r="D1" s="90"/>
      <c r="E1" s="90"/>
      <c r="F1" s="90"/>
    </row>
    <row r="2" spans="2:6" ht="17" customHeight="1">
      <c r="D2" s="87" t="s">
        <v>74</v>
      </c>
      <c r="E2" s="87"/>
      <c r="F2" s="87"/>
    </row>
    <row r="3" spans="2:6" ht="18" customHeight="1">
      <c r="B3" s="21"/>
      <c r="C3" s="21"/>
      <c r="D3" s="30" t="s">
        <v>2</v>
      </c>
      <c r="E3" s="30" t="s">
        <v>75</v>
      </c>
      <c r="F3" s="30" t="s">
        <v>76</v>
      </c>
    </row>
    <row r="4" spans="2:6" ht="9" customHeight="1">
      <c r="B4" s="23"/>
      <c r="C4" s="23"/>
      <c r="D4" s="23"/>
      <c r="E4" s="23"/>
      <c r="F4" s="23"/>
    </row>
    <row r="5" spans="2:6">
      <c r="B5" s="22" t="s">
        <v>175</v>
      </c>
    </row>
    <row r="6" spans="2:6">
      <c r="B6" s="35" t="s">
        <v>66</v>
      </c>
      <c r="D6" s="34">
        <f>'Table 2'!C20</f>
        <v>1.1554352093575204</v>
      </c>
      <c r="E6" s="34">
        <f>'Table 2'!D20</f>
        <v>0.44966486296279917</v>
      </c>
      <c r="F6" s="34">
        <f>'Table 2'!E20</f>
        <v>1.8421724176487588</v>
      </c>
    </row>
    <row r="7" spans="2:6">
      <c r="B7" t="s">
        <v>67</v>
      </c>
      <c r="D7" s="34">
        <f>'Table 2'!C21</f>
        <v>3.1618901223679234</v>
      </c>
      <c r="E7" s="34">
        <f>'Table 2'!D21</f>
        <v>1.9632783681314598</v>
      </c>
      <c r="F7" s="34">
        <f>'Table 2'!E21</f>
        <v>3.5317077104028707</v>
      </c>
    </row>
    <row r="8" spans="2:6">
      <c r="B8" s="35" t="s">
        <v>68</v>
      </c>
      <c r="D8" s="34">
        <f>'Table 2'!C22</f>
        <v>0.72543382970630887</v>
      </c>
      <c r="E8" s="34">
        <f>'Table 2'!D22</f>
        <v>0.36692287666630247</v>
      </c>
      <c r="F8" s="34">
        <f>'Table 2'!E22</f>
        <v>1.1861649493106603</v>
      </c>
    </row>
    <row r="9" spans="2:6">
      <c r="B9" t="s">
        <v>120</v>
      </c>
      <c r="D9" s="34">
        <f>'Table 2'!C23</f>
        <v>0.43901997306368323</v>
      </c>
      <c r="E9" s="34">
        <f>'Table 2'!D23</f>
        <v>0.12582687815006049</v>
      </c>
      <c r="F9" s="34">
        <f>'Table 2'!E23</f>
        <v>1.0924641695055624</v>
      </c>
    </row>
    <row r="10" spans="2:6">
      <c r="B10" t="s">
        <v>69</v>
      </c>
      <c r="D10" s="34">
        <f>'Table 2'!C25</f>
        <v>0.55480585127147097</v>
      </c>
      <c r="E10" s="34">
        <f>'Table 2'!D25</f>
        <v>0.71120660142330938</v>
      </c>
      <c r="F10" s="34">
        <f>'Table 2'!E25</f>
        <v>0.41438874008202609</v>
      </c>
    </row>
    <row r="11" spans="2:6">
      <c r="B11" t="s">
        <v>203</v>
      </c>
      <c r="D11" s="34">
        <f>'Table 2'!C26</f>
        <v>3.192474307591525</v>
      </c>
      <c r="E11" s="34">
        <f>'Table 2'!D26</f>
        <v>1.4566449008497011</v>
      </c>
      <c r="F11" s="34">
        <f>'Table 2'!E26</f>
        <v>4.0107907400588996</v>
      </c>
    </row>
    <row r="12" spans="2:6">
      <c r="B12" t="s">
        <v>209</v>
      </c>
      <c r="D12" s="34">
        <f>'Table 2'!C27</f>
        <v>0.41799955134093347</v>
      </c>
      <c r="E12" s="34">
        <f>'Table 2'!D27</f>
        <v>0.53699778325356606</v>
      </c>
      <c r="F12" s="34">
        <f>'Table 2'!E27</f>
        <v>0.34328907817720772</v>
      </c>
    </row>
    <row r="13" spans="2:6" ht="4" customHeight="1">
      <c r="B13" s="21"/>
      <c r="C13" s="21"/>
      <c r="D13" s="21"/>
      <c r="E13" s="21"/>
      <c r="F13" s="21"/>
    </row>
    <row r="14" spans="2:6" ht="44" customHeight="1">
      <c r="B14" s="89" t="s">
        <v>159</v>
      </c>
      <c r="C14" s="89"/>
      <c r="D14" s="89"/>
      <c r="E14" s="89"/>
      <c r="F14" s="89"/>
    </row>
  </sheetData>
  <mergeCells count="3">
    <mergeCell ref="B1:F1"/>
    <mergeCell ref="D2:F2"/>
    <mergeCell ref="B14:F14"/>
  </mergeCells>
  <phoneticPr fontId="15" type="noConversion"/>
  <pageMargins left="0.75" right="0.75" top="1" bottom="1" header="0.5" footer="0.5"/>
  <pageSetup scale="170" orientation="landscape" horizontalDpi="4294967292" verticalDpi="4294967292"/>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3"/>
  <sheetViews>
    <sheetView zoomScale="175" zoomScaleNormal="175" zoomScalePageLayoutView="175" workbookViewId="0">
      <selection activeCell="B10" sqref="B10"/>
    </sheetView>
  </sheetViews>
  <sheetFormatPr baseColWidth="10" defaultRowHeight="15" x14ac:dyDescent="0"/>
  <cols>
    <col min="1" max="1" width="2.6640625" customWidth="1"/>
    <col min="3" max="3" width="16.33203125" customWidth="1"/>
    <col min="4" max="6" width="9" customWidth="1"/>
  </cols>
  <sheetData>
    <row r="1" spans="2:6" ht="18">
      <c r="B1" s="90" t="s">
        <v>177</v>
      </c>
      <c r="C1" s="91"/>
      <c r="D1" s="91"/>
      <c r="E1" s="91"/>
      <c r="F1" s="91"/>
    </row>
    <row r="2" spans="2:6" ht="17" customHeight="1">
      <c r="D2" s="87" t="s">
        <v>74</v>
      </c>
      <c r="E2" s="87"/>
      <c r="F2" s="87"/>
    </row>
    <row r="3" spans="2:6" ht="18" customHeight="1">
      <c r="B3" s="21"/>
      <c r="C3" s="21"/>
      <c r="D3" s="30" t="s">
        <v>2</v>
      </c>
      <c r="E3" s="30" t="s">
        <v>75</v>
      </c>
      <c r="F3" s="30" t="s">
        <v>76</v>
      </c>
    </row>
    <row r="4" spans="2:6" ht="4" customHeight="1">
      <c r="B4" s="23"/>
      <c r="C4" s="23"/>
      <c r="D4" s="23"/>
      <c r="E4" s="23"/>
      <c r="F4" s="23"/>
    </row>
    <row r="5" spans="2:6" ht="15" customHeight="1">
      <c r="B5" s="28" t="s">
        <v>178</v>
      </c>
      <c r="C5" s="23"/>
      <c r="D5" s="23"/>
      <c r="E5" s="23"/>
      <c r="F5" s="23"/>
    </row>
    <row r="6" spans="2:6" ht="15" customHeight="1">
      <c r="B6" s="23" t="s">
        <v>163</v>
      </c>
      <c r="C6" s="23"/>
      <c r="D6" s="32">
        <f>'Table 3'!C18</f>
        <v>0.26428701263284921</v>
      </c>
      <c r="E6" s="32">
        <f>'Table 3'!D18</f>
        <v>0.29000952166042965</v>
      </c>
      <c r="F6" s="32">
        <f>'Table 3'!E18</f>
        <v>0.23931870482934078</v>
      </c>
    </row>
    <row r="7" spans="2:6" ht="15" customHeight="1">
      <c r="B7" s="23" t="s">
        <v>164</v>
      </c>
      <c r="C7" s="23"/>
      <c r="D7" s="32">
        <f>'Table 3'!C23</f>
        <v>0.31667070407227388</v>
      </c>
      <c r="E7" s="32">
        <f>'Table 3'!D23</f>
        <v>0.38668720857081845</v>
      </c>
      <c r="F7" s="32">
        <f>'Table 3'!E23</f>
        <v>0.22382005937358954</v>
      </c>
    </row>
    <row r="8" spans="2:6" ht="8" customHeight="1">
      <c r="D8" s="32"/>
      <c r="E8" s="32"/>
      <c r="F8" s="32"/>
    </row>
    <row r="9" spans="2:6">
      <c r="B9" s="28" t="s">
        <v>179</v>
      </c>
      <c r="D9" s="32"/>
      <c r="E9" s="32"/>
      <c r="F9" s="32"/>
    </row>
    <row r="10" spans="2:6">
      <c r="B10" s="23" t="s">
        <v>163</v>
      </c>
      <c r="D10" s="32">
        <f>(LN(data!M$59)-LN(data!M$56)-data!M$73)/(LN(1-'Table 1'!$D$30)-LN(1-'Table 1'!$C$30))</f>
        <v>0.20595317485550477</v>
      </c>
      <c r="E10" s="32">
        <f>(LN(data!N$59)-LN(data!N$56)-data!N$73)/(LN(1-'Table 1'!$D$31)-LN(1-'Table 1'!$C$31))</f>
        <v>0.21013944006623531</v>
      </c>
      <c r="F10" s="32">
        <f>(LN(data!O$59)-LN(data!O$56)-data!O$73)/(LN(1-'Table 1'!$D$32)-LN(1-'Table 1'!$C$32))</f>
        <v>0.2018523495519948</v>
      </c>
    </row>
    <row r="11" spans="2:6">
      <c r="B11" s="23" t="s">
        <v>164</v>
      </c>
      <c r="D11" s="32">
        <f>(LN(data!F$59)-LN(data!F$56)-data!F$73)/(LN(1-'Table 1'!$D$36)-LN(1-'Table 1'!$C$36))</f>
        <v>0.32903082407188222</v>
      </c>
      <c r="E11" s="32">
        <f>(LN(data!G$59)-LN(data!G$56)-data!G$73)/(LN(1-'Table 1'!$D$37)-LN(1-'Table 1'!$C$37))</f>
        <v>0.34350301100727526</v>
      </c>
      <c r="F11" s="32">
        <f>(LN(data!H$59)-LN(data!H$56)-data!H$73)/(LN(1-'Table 1'!$D$38)-LN(1-'Table 1'!$C$38))</f>
        <v>0.30938931668370367</v>
      </c>
    </row>
    <row r="12" spans="2:6" ht="5" customHeight="1">
      <c r="B12" s="21"/>
      <c r="C12" s="21"/>
      <c r="D12" s="21"/>
      <c r="E12" s="21"/>
      <c r="F12" s="21"/>
    </row>
    <row r="13" spans="2:6" ht="75" customHeight="1">
      <c r="B13" s="89" t="s">
        <v>160</v>
      </c>
      <c r="C13" s="89"/>
      <c r="D13" s="89"/>
      <c r="E13" s="89"/>
      <c r="F13" s="89"/>
    </row>
  </sheetData>
  <mergeCells count="3">
    <mergeCell ref="D2:F2"/>
    <mergeCell ref="B13:F13"/>
    <mergeCell ref="B1:F1"/>
  </mergeCells>
  <phoneticPr fontId="15" type="noConversion"/>
  <pageMargins left="0.75" right="0.75" top="1" bottom="1" header="0.5" footer="0.5"/>
  <pageSetup scale="195" orientation="landscape"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fig_paper</vt:lpstr>
      <vt:lpstr>Table 1</vt:lpstr>
      <vt:lpstr>Table 2</vt:lpstr>
      <vt:lpstr>Table 3</vt:lpstr>
      <vt:lpstr>fig_slides</vt:lpstr>
      <vt:lpstr>Table 1slide</vt:lpstr>
      <vt:lpstr>Table 2Aslide</vt:lpstr>
      <vt:lpstr>Table 2Cslide</vt:lpstr>
      <vt:lpstr>Table 3slide</vt:lpstr>
      <vt:lpstr>data</vt:lpstr>
      <vt:lpstr>data-charitable</vt:lpstr>
      <vt:lpstr>MTR-calc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 saez</dc:creator>
  <cp:lastModifiedBy>emmanuel saez</cp:lastModifiedBy>
  <cp:lastPrinted>2016-10-16T21:40:51Z</cp:lastPrinted>
  <dcterms:created xsi:type="dcterms:W3CDTF">2016-08-17T18:25:28Z</dcterms:created>
  <dcterms:modified xsi:type="dcterms:W3CDTF">2016-10-26T00:01:27Z</dcterms:modified>
</cp:coreProperties>
</file>